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b530865\Desktop\"/>
    </mc:Choice>
  </mc:AlternateContent>
  <xr:revisionPtr revIDLastSave="0" documentId="8_{E66CD6C5-48B9-47C4-BBEF-03BF56079E2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8" i="3" l="1"/>
  <c r="E107" i="3"/>
  <c r="E106" i="3"/>
  <c r="E105" i="3"/>
  <c r="E104" i="3"/>
  <c r="D103" i="3"/>
  <c r="C103" i="3"/>
  <c r="E99" i="3"/>
  <c r="E98" i="3"/>
  <c r="C98" i="3"/>
  <c r="E97" i="3"/>
  <c r="C96" i="3"/>
  <c r="E96" i="3" s="1"/>
  <c r="E95" i="3"/>
  <c r="D94" i="3"/>
  <c r="D85" i="3"/>
  <c r="C85" i="3"/>
  <c r="M83" i="3"/>
  <c r="L83" i="3"/>
  <c r="K83" i="3"/>
  <c r="J83" i="3"/>
  <c r="I83" i="3"/>
  <c r="E81" i="3"/>
  <c r="E80" i="3"/>
  <c r="M79" i="3"/>
  <c r="L79" i="3"/>
  <c r="K79" i="3"/>
  <c r="J79" i="3"/>
  <c r="I79" i="3"/>
  <c r="E79" i="3"/>
  <c r="E78" i="3"/>
  <c r="E77" i="3"/>
  <c r="E76" i="3" s="1"/>
  <c r="D76" i="3"/>
  <c r="C76" i="3"/>
  <c r="AE72" i="3"/>
  <c r="AD72" i="3"/>
  <c r="AC72" i="3"/>
  <c r="AB72" i="3"/>
  <c r="AA72" i="3"/>
  <c r="E72" i="3"/>
  <c r="M71" i="3"/>
  <c r="L71" i="3"/>
  <c r="K71" i="3"/>
  <c r="J71" i="3"/>
  <c r="I71" i="3"/>
  <c r="E71" i="3"/>
  <c r="M70" i="3"/>
  <c r="M72" i="3" s="1"/>
  <c r="L70" i="3"/>
  <c r="L80" i="3" s="1"/>
  <c r="K70" i="3"/>
  <c r="K80" i="3" s="1"/>
  <c r="J70" i="3"/>
  <c r="J80" i="3" s="1"/>
  <c r="I70" i="3"/>
  <c r="I80" i="3" s="1"/>
  <c r="E70" i="3"/>
  <c r="M69" i="3"/>
  <c r="L69" i="3"/>
  <c r="K69" i="3"/>
  <c r="J69" i="3"/>
  <c r="I69" i="3"/>
  <c r="C69" i="3"/>
  <c r="C67" i="3" s="1"/>
  <c r="M68" i="3"/>
  <c r="L68" i="3"/>
  <c r="K68" i="3"/>
  <c r="J68" i="3"/>
  <c r="D68" i="3"/>
  <c r="I67" i="3" s="1"/>
  <c r="M67" i="3"/>
  <c r="L67" i="3"/>
  <c r="K67" i="3"/>
  <c r="J67" i="3"/>
  <c r="D61" i="3"/>
  <c r="C61" i="3"/>
  <c r="M60" i="3"/>
  <c r="L60" i="3"/>
  <c r="K60" i="3"/>
  <c r="J60" i="3"/>
  <c r="I60" i="3"/>
  <c r="E59" i="3"/>
  <c r="E58" i="3"/>
  <c r="E57" i="3"/>
  <c r="E56" i="3"/>
  <c r="E55" i="3"/>
  <c r="E61" i="3" s="1"/>
  <c r="E54" i="3"/>
  <c r="D53" i="3"/>
  <c r="C53" i="3"/>
  <c r="AE52" i="3"/>
  <c r="AD52" i="3"/>
  <c r="AC52" i="3"/>
  <c r="AB52" i="3"/>
  <c r="AA52" i="3"/>
  <c r="M51" i="3"/>
  <c r="N51" i="3" s="1"/>
  <c r="M49" i="3"/>
  <c r="N49" i="3" s="1"/>
  <c r="D49" i="3"/>
  <c r="C49" i="3"/>
  <c r="I47" i="3"/>
  <c r="I77" i="3" s="1"/>
  <c r="E47" i="3"/>
  <c r="E46" i="3"/>
  <c r="E45" i="3"/>
  <c r="N44" i="3"/>
  <c r="M44" i="3"/>
  <c r="M48" i="3" s="1"/>
  <c r="N48" i="3" s="1"/>
  <c r="L44" i="3"/>
  <c r="L47" i="3" s="1"/>
  <c r="L77" i="3" s="1"/>
  <c r="K44" i="3"/>
  <c r="K50" i="3" s="1"/>
  <c r="J44" i="3"/>
  <c r="J50" i="3" s="1"/>
  <c r="I44" i="3"/>
  <c r="I48" i="3" s="1"/>
  <c r="E44" i="3"/>
  <c r="E43" i="3"/>
  <c r="E42" i="3"/>
  <c r="E49" i="3" s="1"/>
  <c r="D41" i="3"/>
  <c r="C41" i="3"/>
  <c r="D37" i="3"/>
  <c r="E35" i="3"/>
  <c r="E34" i="3"/>
  <c r="E33" i="3"/>
  <c r="E32" i="3"/>
  <c r="E31" i="3"/>
  <c r="E30" i="3"/>
  <c r="D29" i="3"/>
  <c r="C29" i="3"/>
  <c r="D25" i="3"/>
  <c r="C25" i="3"/>
  <c r="E23" i="3"/>
  <c r="E22" i="3"/>
  <c r="E21" i="3"/>
  <c r="E20" i="3"/>
  <c r="E19" i="3"/>
  <c r="E18" i="3"/>
  <c r="D17" i="3"/>
  <c r="C17" i="3"/>
  <c r="AE13" i="3"/>
  <c r="AD13" i="3"/>
  <c r="AC13" i="3"/>
  <c r="AB13" i="3"/>
  <c r="AA13" i="3"/>
  <c r="D13" i="3"/>
  <c r="C13" i="3"/>
  <c r="M12" i="3"/>
  <c r="L12" i="3"/>
  <c r="K12" i="3"/>
  <c r="J12" i="3"/>
  <c r="I12" i="3"/>
  <c r="E11" i="3"/>
  <c r="E10" i="3"/>
  <c r="E9" i="3"/>
  <c r="AM8" i="3"/>
  <c r="AL8" i="3"/>
  <c r="AK8" i="3"/>
  <c r="AJ8" i="3"/>
  <c r="AI8" i="3"/>
  <c r="E8" i="3"/>
  <c r="E7" i="3"/>
  <c r="E5" i="3" s="1"/>
  <c r="E6" i="3"/>
  <c r="E13" i="3" s="1"/>
  <c r="AE5" i="3"/>
  <c r="AD5" i="3"/>
  <c r="AC5" i="3"/>
  <c r="AB5" i="3"/>
  <c r="AA5" i="3"/>
  <c r="D5" i="3"/>
  <c r="C5" i="3"/>
  <c r="M4" i="3"/>
  <c r="L4" i="3"/>
  <c r="K4" i="3"/>
  <c r="J4" i="3"/>
  <c r="I4" i="3"/>
  <c r="E17" i="3" l="1"/>
  <c r="M47" i="3"/>
  <c r="M77" i="3" s="1"/>
  <c r="M78" i="3" s="1"/>
  <c r="E53" i="3"/>
  <c r="K72" i="3"/>
  <c r="D69" i="3"/>
  <c r="I68" i="3" s="1"/>
  <c r="C94" i="3"/>
  <c r="J48" i="3"/>
  <c r="I49" i="3"/>
  <c r="I51" i="3"/>
  <c r="E69" i="3"/>
  <c r="E29" i="3"/>
  <c r="K48" i="3"/>
  <c r="J49" i="3"/>
  <c r="J51" i="3"/>
  <c r="J72" i="3"/>
  <c r="I72" i="3"/>
  <c r="E103" i="3"/>
  <c r="I91" i="3"/>
  <c r="I92" i="3" s="1"/>
  <c r="I78" i="3"/>
  <c r="M91" i="3"/>
  <c r="M92" i="3" s="1"/>
  <c r="J82" i="3"/>
  <c r="J98" i="3"/>
  <c r="J99" i="3" s="1"/>
  <c r="L78" i="3"/>
  <c r="L91" i="3"/>
  <c r="L92" i="3" s="1"/>
  <c r="K98" i="3"/>
  <c r="K99" i="3" s="1"/>
  <c r="K82" i="3"/>
  <c r="I82" i="3"/>
  <c r="I98" i="3"/>
  <c r="I99" i="3" s="1"/>
  <c r="L82" i="3"/>
  <c r="L98" i="3"/>
  <c r="L99" i="3" s="1"/>
  <c r="E94" i="3"/>
  <c r="L46" i="3"/>
  <c r="L50" i="3"/>
  <c r="M80" i="3"/>
  <c r="E41" i="3"/>
  <c r="I46" i="3"/>
  <c r="M46" i="3"/>
  <c r="J47" i="3"/>
  <c r="J77" i="3" s="1"/>
  <c r="N47" i="3"/>
  <c r="L48" i="3"/>
  <c r="K49" i="3"/>
  <c r="I50" i="3"/>
  <c r="M50" i="3"/>
  <c r="N50" i="3" s="1"/>
  <c r="K51" i="3"/>
  <c r="D67" i="3"/>
  <c r="E68" i="3"/>
  <c r="E67" i="3" s="1"/>
  <c r="J46" i="3"/>
  <c r="K47" i="3"/>
  <c r="K77" i="3" s="1"/>
  <c r="L49" i="3"/>
  <c r="L51" i="3"/>
  <c r="E25" i="3"/>
  <c r="K46" i="3"/>
  <c r="L72" i="3"/>
  <c r="T86" i="2"/>
  <c r="S86" i="2"/>
  <c r="R86" i="2"/>
  <c r="Q86" i="2"/>
  <c r="P86" i="2"/>
  <c r="O86" i="2"/>
  <c r="T85" i="2"/>
  <c r="S85" i="2"/>
  <c r="R85" i="2"/>
  <c r="Q85" i="2"/>
  <c r="P85" i="2"/>
  <c r="O85" i="2"/>
  <c r="T84" i="2"/>
  <c r="S84" i="2"/>
  <c r="R84" i="2"/>
  <c r="Q84" i="2"/>
  <c r="P84" i="2"/>
  <c r="O84" i="2"/>
  <c r="T83" i="2"/>
  <c r="S83" i="2"/>
  <c r="R83" i="2"/>
  <c r="Q83" i="2"/>
  <c r="P83" i="2"/>
  <c r="O83" i="2"/>
  <c r="T80" i="2"/>
  <c r="S80" i="2"/>
  <c r="R80" i="2"/>
  <c r="Q80" i="2"/>
  <c r="P80" i="2"/>
  <c r="O80" i="2"/>
  <c r="T79" i="2"/>
  <c r="S79" i="2"/>
  <c r="R79" i="2"/>
  <c r="Q79" i="2"/>
  <c r="P79" i="2"/>
  <c r="O79" i="2"/>
  <c r="J79" i="2"/>
  <c r="I79" i="2"/>
  <c r="H79" i="2"/>
  <c r="G79" i="2"/>
  <c r="F79" i="2"/>
  <c r="E79" i="2"/>
  <c r="J78" i="2"/>
  <c r="I78" i="2"/>
  <c r="I80" i="2" s="1"/>
  <c r="H78" i="2"/>
  <c r="H82" i="2" s="1"/>
  <c r="G78" i="2"/>
  <c r="G82" i="2" s="1"/>
  <c r="F78" i="2"/>
  <c r="E78" i="2"/>
  <c r="E80" i="2" s="1"/>
  <c r="L77" i="2"/>
  <c r="L76" i="2"/>
  <c r="L75" i="2"/>
  <c r="L74" i="2"/>
  <c r="L73" i="2"/>
  <c r="L72" i="2"/>
  <c r="L71" i="2"/>
  <c r="F64" i="2"/>
  <c r="J62" i="2"/>
  <c r="I62" i="2"/>
  <c r="H62" i="2"/>
  <c r="H63" i="2" s="1"/>
  <c r="G62" i="2"/>
  <c r="G63" i="2" s="1"/>
  <c r="F62" i="2"/>
  <c r="E62" i="2"/>
  <c r="J61" i="2"/>
  <c r="J66" i="2" s="1"/>
  <c r="I61" i="2"/>
  <c r="I66" i="2" s="1"/>
  <c r="H61" i="2"/>
  <c r="H66" i="2" s="1"/>
  <c r="G61" i="2"/>
  <c r="G66" i="2" s="1"/>
  <c r="F61" i="2"/>
  <c r="F66" i="2" s="1"/>
  <c r="E61" i="2"/>
  <c r="E66" i="2" s="1"/>
  <c r="L60" i="2"/>
  <c r="L59" i="2"/>
  <c r="L58" i="2"/>
  <c r="L57" i="2"/>
  <c r="L56" i="2"/>
  <c r="L55" i="2"/>
  <c r="L54" i="2"/>
  <c r="J46" i="2"/>
  <c r="J47" i="2" s="1"/>
  <c r="I46" i="2"/>
  <c r="H46" i="2"/>
  <c r="G46" i="2"/>
  <c r="G47" i="2" s="1"/>
  <c r="F46" i="2"/>
  <c r="L46" i="2" s="1"/>
  <c r="E46" i="2"/>
  <c r="J45" i="2"/>
  <c r="J49" i="2" s="1"/>
  <c r="I45" i="2"/>
  <c r="I49" i="2" s="1"/>
  <c r="H45" i="2"/>
  <c r="H49" i="2" s="1"/>
  <c r="G45" i="2"/>
  <c r="F45" i="2"/>
  <c r="F49" i="2" s="1"/>
  <c r="E45" i="2"/>
  <c r="E49" i="2" s="1"/>
  <c r="L44" i="2"/>
  <c r="L43" i="2"/>
  <c r="L42" i="2"/>
  <c r="L41" i="2"/>
  <c r="L40" i="2"/>
  <c r="L39" i="2"/>
  <c r="L38" i="2"/>
  <c r="J29" i="2"/>
  <c r="J30" i="2" s="1"/>
  <c r="I29" i="2"/>
  <c r="I30" i="2" s="1"/>
  <c r="H29" i="2"/>
  <c r="G29" i="2"/>
  <c r="F29" i="2"/>
  <c r="F30" i="2" s="1"/>
  <c r="E29" i="2"/>
  <c r="E30" i="2" s="1"/>
  <c r="J28" i="2"/>
  <c r="J33" i="2" s="1"/>
  <c r="I28" i="2"/>
  <c r="I33" i="2" s="1"/>
  <c r="H28" i="2"/>
  <c r="H33" i="2" s="1"/>
  <c r="G28" i="2"/>
  <c r="G33" i="2" s="1"/>
  <c r="F28" i="2"/>
  <c r="F33" i="2" s="1"/>
  <c r="E28" i="2"/>
  <c r="E33" i="2" s="1"/>
  <c r="L27" i="2"/>
  <c r="L26" i="2"/>
  <c r="L25" i="2"/>
  <c r="L24" i="2"/>
  <c r="L23" i="2"/>
  <c r="L22" i="2"/>
  <c r="L21" i="2"/>
  <c r="J13" i="2"/>
  <c r="I13" i="2"/>
  <c r="I14" i="2" s="1"/>
  <c r="H13" i="2"/>
  <c r="H14" i="2" s="1"/>
  <c r="G13" i="2"/>
  <c r="F13" i="2"/>
  <c r="E13" i="2"/>
  <c r="J12" i="2"/>
  <c r="J16" i="2" s="1"/>
  <c r="I12" i="2"/>
  <c r="I16" i="2" s="1"/>
  <c r="H12" i="2"/>
  <c r="H16" i="2" s="1"/>
  <c r="G12" i="2"/>
  <c r="G16" i="2" s="1"/>
  <c r="F12" i="2"/>
  <c r="F16" i="2" s="1"/>
  <c r="E12" i="2"/>
  <c r="L11" i="2"/>
  <c r="L10" i="2"/>
  <c r="L9" i="2"/>
  <c r="L8" i="2"/>
  <c r="L7" i="2"/>
  <c r="L6" i="2"/>
  <c r="L5" i="2"/>
  <c r="L13" i="2" l="1"/>
  <c r="H81" i="2"/>
  <c r="F14" i="2"/>
  <c r="J14" i="2"/>
  <c r="G30" i="2"/>
  <c r="H47" i="2"/>
  <c r="E63" i="2"/>
  <c r="C63" i="2" s="1"/>
  <c r="I63" i="2"/>
  <c r="F80" i="2"/>
  <c r="J80" i="2"/>
  <c r="H80" i="2"/>
  <c r="J64" i="2"/>
  <c r="L79" i="2"/>
  <c r="L12" i="2"/>
  <c r="G14" i="2"/>
  <c r="H30" i="2"/>
  <c r="C30" i="2" s="1"/>
  <c r="L45" i="2"/>
  <c r="E47" i="2"/>
  <c r="I47" i="2"/>
  <c r="F63" i="2"/>
  <c r="L63" i="2" s="1"/>
  <c r="J63" i="2"/>
  <c r="N46" i="3"/>
  <c r="M52" i="3"/>
  <c r="K52" i="3"/>
  <c r="K78" i="3"/>
  <c r="K91" i="3"/>
  <c r="K92" i="3" s="1"/>
  <c r="I52" i="3"/>
  <c r="L52" i="3"/>
  <c r="J52" i="3"/>
  <c r="J91" i="3"/>
  <c r="J92" i="3" s="1"/>
  <c r="J78" i="3"/>
  <c r="M82" i="3"/>
  <c r="M98" i="3"/>
  <c r="M99" i="3" s="1"/>
  <c r="C33" i="2"/>
  <c r="L33" i="2"/>
  <c r="C66" i="2"/>
  <c r="L66" i="2"/>
  <c r="E14" i="2"/>
  <c r="E15" i="2"/>
  <c r="I15" i="2"/>
  <c r="E16" i="2"/>
  <c r="L29" i="2"/>
  <c r="G31" i="2"/>
  <c r="G32" i="2"/>
  <c r="E48" i="2"/>
  <c r="I48" i="2"/>
  <c r="L62" i="2"/>
  <c r="G64" i="2"/>
  <c r="G65" i="2"/>
  <c r="G80" i="2"/>
  <c r="C80" i="2" s="1"/>
  <c r="E81" i="2"/>
  <c r="I81" i="2"/>
  <c r="E82" i="2"/>
  <c r="I82" i="2"/>
  <c r="F15" i="2"/>
  <c r="J15" i="2"/>
  <c r="L28" i="2"/>
  <c r="H31" i="2"/>
  <c r="H32" i="2"/>
  <c r="F47" i="2"/>
  <c r="F48" i="2"/>
  <c r="J48" i="2"/>
  <c r="L61" i="2"/>
  <c r="H64" i="2"/>
  <c r="H65" i="2"/>
  <c r="F81" i="2"/>
  <c r="J81" i="2"/>
  <c r="F82" i="2"/>
  <c r="J82" i="2"/>
  <c r="G15" i="2"/>
  <c r="E31" i="2"/>
  <c r="I31" i="2"/>
  <c r="E32" i="2"/>
  <c r="I32" i="2"/>
  <c r="G48" i="2"/>
  <c r="G49" i="2"/>
  <c r="C49" i="2" s="1"/>
  <c r="E64" i="2"/>
  <c r="I64" i="2"/>
  <c r="E65" i="2"/>
  <c r="I65" i="2"/>
  <c r="G81" i="2"/>
  <c r="H15" i="2"/>
  <c r="F31" i="2"/>
  <c r="J31" i="2"/>
  <c r="F32" i="2"/>
  <c r="J32" i="2"/>
  <c r="H48" i="2"/>
  <c r="F65" i="2"/>
  <c r="J65" i="2"/>
  <c r="L78" i="2"/>
  <c r="L30" i="2" l="1"/>
  <c r="C47" i="2"/>
  <c r="L80" i="2"/>
  <c r="C32" i="2"/>
  <c r="L32" i="2"/>
  <c r="C65" i="2"/>
  <c r="L65" i="2"/>
  <c r="C31" i="2"/>
  <c r="L31" i="2"/>
  <c r="C81" i="2"/>
  <c r="L81" i="2"/>
  <c r="C15" i="2"/>
  <c r="L15" i="2"/>
  <c r="L49" i="2"/>
  <c r="L47" i="2"/>
  <c r="C64" i="2"/>
  <c r="L64" i="2"/>
  <c r="C14" i="2"/>
  <c r="L14" i="2"/>
  <c r="C34" i="2"/>
  <c r="C82" i="2"/>
  <c r="L82" i="2"/>
  <c r="C48" i="2"/>
  <c r="C50" i="2" s="1"/>
  <c r="L48" i="2"/>
  <c r="C16" i="2"/>
  <c r="L16" i="2"/>
  <c r="C83" i="2"/>
  <c r="C67" i="2"/>
  <c r="C17" i="2" l="1"/>
</calcChain>
</file>

<file path=xl/sharedStrings.xml><?xml version="1.0" encoding="utf-8"?>
<sst xmlns="http://schemas.openxmlformats.org/spreadsheetml/2006/main" count="524" uniqueCount="164">
  <si>
    <t>Unit Water Produced, kW-h/m3</t>
  </si>
  <si>
    <t>WSCs</t>
  </si>
  <si>
    <t>Average</t>
  </si>
  <si>
    <t>Anshan</t>
  </si>
  <si>
    <t>Fushun</t>
  </si>
  <si>
    <t>Fuxin</t>
  </si>
  <si>
    <t>Gaizhou</t>
  </si>
  <si>
    <t>Shenyang</t>
  </si>
  <si>
    <t>Unit Electricity Fees, RMB/kW-h</t>
  </si>
  <si>
    <t>Electricity Fees to O&amp;M Costs, %</t>
  </si>
  <si>
    <t>Anshan Water Supply Company Major Equipment Power Usage, kwH/month</t>
  </si>
  <si>
    <t>鞍山自来水公司净水厂主要处理单元能耗需求一览表 - 月均能耗，千瓦小时</t>
  </si>
  <si>
    <t>Treatment Units   /   Month-Year</t>
  </si>
  <si>
    <t>Notes</t>
  </si>
  <si>
    <t>设备/年度</t>
  </si>
  <si>
    <t>2015.10</t>
  </si>
  <si>
    <t>Water Intake Pumping</t>
  </si>
  <si>
    <t>2015.4和2016.4是最低
月</t>
  </si>
  <si>
    <t>取水泵</t>
  </si>
  <si>
    <t>Chemical Pumping</t>
  </si>
  <si>
    <t>加药泵</t>
  </si>
  <si>
    <t>Sedimentation</t>
  </si>
  <si>
    <t>2015.7和2016.1是最高
月</t>
  </si>
  <si>
    <t>沉淀</t>
  </si>
  <si>
    <t>Filtration/Backwash</t>
  </si>
  <si>
    <t>过滤/反冲洗</t>
  </si>
  <si>
    <t>Disinfection</t>
  </si>
  <si>
    <t>2015.10和2016.7是最普通月</t>
  </si>
  <si>
    <t>消毒</t>
  </si>
  <si>
    <t>Produced Water Pumping</t>
  </si>
  <si>
    <t>清水泵</t>
  </si>
  <si>
    <t>Distribution Pumping</t>
  </si>
  <si>
    <t>配水泵</t>
  </si>
  <si>
    <t>Total Power Usage</t>
  </si>
  <si>
    <t>Anshan WSC</t>
  </si>
  <si>
    <t>% of Total</t>
  </si>
  <si>
    <t>Water Treatment Power Usage</t>
  </si>
  <si>
    <t>% Water Treatment of Total Power Usage</t>
  </si>
  <si>
    <t>% Water Intake Pumping of Total Power Usage</t>
  </si>
  <si>
    <t>% Produced Water Pumping of Total Power Usage</t>
  </si>
  <si>
    <t>Note: two largest WSPs of the Anshan WSC</t>
  </si>
  <si>
    <t>Fushun Water Supply Company Major Equipment Power Usage, kwH/month</t>
  </si>
  <si>
    <t>抚顺自来水公司净水厂主要处理单元能耗需求一览表 - 月均能耗，万千瓦小时</t>
  </si>
  <si>
    <t>2016.10</t>
  </si>
  <si>
    <t>注</t>
  </si>
  <si>
    <t>Fushun WSC</t>
  </si>
  <si>
    <t>% Distribution Pumping of Total Power Usage</t>
  </si>
  <si>
    <t>Fuxin Water Supply Company Major Equipment Power Usage, kwH/month</t>
  </si>
  <si>
    <t>阜新自来水公司净水厂主要处理单元能耗需求一览表 - 月均能耗，万千瓦小时</t>
  </si>
  <si>
    <t>2015.2</t>
  </si>
  <si>
    <t>2015.6</t>
  </si>
  <si>
    <t>2016.2</t>
  </si>
  <si>
    <t>2016.6</t>
  </si>
  <si>
    <t>Chemical Feed Pumping</t>
  </si>
  <si>
    <t>Fuxin WSC</t>
  </si>
  <si>
    <t>Note: no electric meters for water treatment units, so power usages are estimated per equipment nominal power requirements</t>
  </si>
  <si>
    <t>Gaizhou Water Supply Company Major Equipment Power Usage, kwH/month</t>
  </si>
  <si>
    <t>盖州自来水公司净水厂主要处理单元能耗需求一览表 - 月均能耗，万千瓦小时</t>
  </si>
  <si>
    <t>2015.1</t>
  </si>
  <si>
    <t>2015.4</t>
  </si>
  <si>
    <t>2015.8</t>
  </si>
  <si>
    <t>2016.1</t>
  </si>
  <si>
    <t>2016.4</t>
  </si>
  <si>
    <t>2016.8</t>
  </si>
  <si>
    <t>Gaizhou WSC</t>
  </si>
  <si>
    <t>Note: groundwater is extracted and only disinfection required before serving customers</t>
  </si>
  <si>
    <t>Shenyang Water Supply Company Major Equipment Power Usage, kwH/month</t>
  </si>
  <si>
    <t>沈阳自来水公司净水厂主要处理单元能耗需求一览表 - 月均能耗，万千瓦小时</t>
  </si>
  <si>
    <t>Shenyang WSC</t>
  </si>
  <si>
    <t>Note: only one surface water treatment plant, the No. 8 WSP</t>
  </si>
  <si>
    <t>Anshan Water Supply Company Major Equipment Power Usage 鞍山水公司主要设备能耗汇整，kwH/月</t>
  </si>
  <si>
    <t>Treatment Units 处理单位 / 年-月</t>
  </si>
  <si>
    <t>Water Intake Pumping 取水泵</t>
  </si>
  <si>
    <t>Chemical Pumping 加压泵</t>
  </si>
  <si>
    <t>Sedimentation 沉淀</t>
  </si>
  <si>
    <t>Filtration/Backwash 过滤/反冲洗</t>
  </si>
  <si>
    <t>Disinfection 消毒</t>
  </si>
  <si>
    <t>Produced Water Pumping 造水泵</t>
  </si>
  <si>
    <t>Distribution Pumping 配水泵</t>
  </si>
  <si>
    <t>Total Power Usage 总能耗</t>
  </si>
  <si>
    <t>Water Treatment Power Usage 水处理能耗</t>
  </si>
  <si>
    <t>% 水处理能耗 / 总能耗</t>
  </si>
  <si>
    <t>% 取水泵能耗 / 总能耗</t>
  </si>
  <si>
    <t>% 造水泵能耗 / 总能耗</t>
  </si>
  <si>
    <t>Fushun Water Supply Company Major Equipment Power Usage 抚顺水公司主要设备能耗汇整，kwH/月</t>
  </si>
  <si>
    <t>% 配水泵能耗 / 总能耗</t>
  </si>
  <si>
    <t>Fuxin Water Supply Company Major Equipment Power Usage 阜新水公司主要设备能耗汇整，kwH/月</t>
  </si>
  <si>
    <t>Gaizhou Water Supply Company Major Equipment Power Usage 盖州水公司主要设备能耗汇整，kwH/月</t>
  </si>
  <si>
    <t>Shenyang Water Supply Company Major Equipment Power Usage 沈阳水公司主要设备能耗汇整，kwH/月</t>
  </si>
  <si>
    <t>Estimates of NRW Status and Reduction for All WSCs, %</t>
  </si>
  <si>
    <t>Breakdown of NRW Reduction Targets for All WSCs, %</t>
  </si>
  <si>
    <t>NRW Reduction via World Bank Loan for Anshan WSC</t>
  </si>
  <si>
    <t>Categories / WSCs</t>
  </si>
  <si>
    <t>各水公司的产销差降低目标值类别, %</t>
  </si>
  <si>
    <t>Categories/Status</t>
  </si>
  <si>
    <t>Reduction</t>
  </si>
  <si>
    <t>Total NRW</t>
  </si>
  <si>
    <t>类别 / 水公司</t>
  </si>
  <si>
    <t>鞍山</t>
  </si>
  <si>
    <t>抚顺</t>
  </si>
  <si>
    <t>阜新</t>
  </si>
  <si>
    <t>盖州</t>
  </si>
  <si>
    <t>沈阳</t>
  </si>
  <si>
    <t>Total NRW, %</t>
  </si>
  <si>
    <t>Transmission Main Loss</t>
  </si>
  <si>
    <t>总产销差</t>
  </si>
  <si>
    <t>Community Pipeline Loss</t>
  </si>
  <si>
    <t>供水管网漏损</t>
  </si>
  <si>
    <t>Meter Loss</t>
  </si>
  <si>
    <t>小区管道漏损</t>
  </si>
  <si>
    <t>No-meter Loss</t>
  </si>
  <si>
    <t>有表漏损</t>
  </si>
  <si>
    <t>Water Supply Loss</t>
  </si>
  <si>
    <t>Management Loss</t>
  </si>
  <si>
    <t>无表漏损</t>
  </si>
  <si>
    <t xml:space="preserve">Note: “Water Supply Loss” olny considers lossess from transmission main and community pipeline </t>
  </si>
  <si>
    <t>Others</t>
  </si>
  <si>
    <t>管理漏损</t>
  </si>
  <si>
    <t>其他</t>
  </si>
  <si>
    <t>供水漏损</t>
  </si>
  <si>
    <t>注：供水漏损仅考虑供水管网和小区管道的漏损总和</t>
  </si>
  <si>
    <t>NRW Reduction via World Bank Loan for Fushun WSC</t>
  </si>
  <si>
    <t>NRW Reduction via World Bank Loan for Fuxin WSC</t>
  </si>
  <si>
    <t>NRW Reduction via World Bank Loan for Gaizhou WSC</t>
  </si>
  <si>
    <r>
      <t>Water Saving,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/year</t>
    </r>
  </si>
  <si>
    <t>各水公司的节水目标值汇总, m3/年</t>
  </si>
  <si>
    <t>NRW Reduction via World Bank Loan for Shenyang WSC</t>
  </si>
  <si>
    <t>Total Water Saving</t>
  </si>
  <si>
    <t>总节水</t>
  </si>
  <si>
    <t>Estimates of Power Usage and Energy Saving for All WSCs, kW-h/month</t>
  </si>
  <si>
    <t>Energy Saving via World Bank Loan for Anshan WSC</t>
  </si>
  <si>
    <t>Summary of Energy Saving Targets for All WSCs, kW-h/year</t>
  </si>
  <si>
    <t>各水公司的节能目标值汇总, kW-h/年</t>
  </si>
  <si>
    <t>Energy Saving</t>
  </si>
  <si>
    <t>Total Savinging, kW-h</t>
  </si>
  <si>
    <t>造水泵</t>
  </si>
  <si>
    <t>Secondary Booster Pumping</t>
  </si>
  <si>
    <t>二级加压泵站</t>
  </si>
  <si>
    <t>Total Energy Saving</t>
  </si>
  <si>
    <t>总节能</t>
  </si>
  <si>
    <t>Energy Saving via World Bank Loan for Fushun WSC</t>
  </si>
  <si>
    <r>
      <t>Total Water Saving,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/year</t>
    </r>
  </si>
  <si>
    <t>Total Saving, RMB/year</t>
  </si>
  <si>
    <t>总节水, m3/年</t>
  </si>
  <si>
    <t>Total Investment, RMB</t>
  </si>
  <si>
    <t>总节水费, RMB/年</t>
  </si>
  <si>
    <t>Total Energy Saving, kWh/year</t>
  </si>
  <si>
    <t>工程造价, RMB</t>
  </si>
  <si>
    <t>Energy Cost, RMB/kW-h</t>
  </si>
  <si>
    <t>总节能, kWh/年</t>
  </si>
  <si>
    <t>平均电价, RMB/kW-h</t>
  </si>
  <si>
    <t>Energy Saving via World Bank Loan for Fuxin WSC</t>
  </si>
  <si>
    <t>总节电费, RMB/年</t>
  </si>
  <si>
    <r>
      <t>小区管道改造节水,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/年</t>
    </r>
  </si>
  <si>
    <t>小区改造数，个</t>
  </si>
  <si>
    <t>小区管道改造节水，案例</t>
  </si>
  <si>
    <t>小区管道改造节水，汇总</t>
  </si>
  <si>
    <t>Energy Saving via World Bank Loan for Gaizhou WSC</t>
  </si>
  <si>
    <t>差额</t>
  </si>
  <si>
    <t>二次加压泵站改造节能，kW-h/年</t>
  </si>
  <si>
    <t>二次加压泵站改造数，站</t>
  </si>
  <si>
    <t>二次加压泵站节能，案例</t>
  </si>
  <si>
    <t>二次加压泵站节能，汇总</t>
  </si>
  <si>
    <t>Power Usage and Energy Saving via World Bank Loan for Shenyang WSC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</si>
</sst>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0"/>
    <numFmt numFmtId="166" formatCode="#,##0_ "/>
    <numFmt numFmtId="167" formatCode="0.0000"/>
    <numFmt numFmtId="168" formatCode="#,##0.00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8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/>
    </xf>
    <xf numFmtId="4" fontId="2" fillId="2" borderId="10" xfId="0" applyNumberFormat="1" applyFont="1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4" fillId="3" borderId="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7" fontId="4" fillId="0" borderId="9" xfId="0" applyNumberFormat="1" applyFont="1" applyBorder="1" applyAlignment="1">
      <alignment horizontal="center"/>
    </xf>
    <xf numFmtId="17" fontId="4" fillId="0" borderId="9" xfId="0" quotePrefix="1" applyNumberFormat="1" applyFont="1" applyBorder="1" applyAlignment="1">
      <alignment horizontal="center"/>
    </xf>
    <xf numFmtId="17" fontId="4" fillId="0" borderId="10" xfId="0" quotePrefix="1" applyNumberFormat="1" applyFont="1" applyBorder="1" applyAlignment="1">
      <alignment horizontal="center"/>
    </xf>
    <xf numFmtId="17" fontId="4" fillId="0" borderId="0" xfId="0" quotePrefix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14" xfId="0" applyFont="1" applyBorder="1" applyAlignment="1">
      <alignment horizontal="right"/>
    </xf>
    <xf numFmtId="3" fontId="4" fillId="0" borderId="15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0" fontId="4" fillId="4" borderId="5" xfId="0" applyFont="1" applyFill="1" applyBorder="1" applyAlignment="1">
      <alignment horizontal="right"/>
    </xf>
    <xf numFmtId="3" fontId="4" fillId="0" borderId="6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3" fontId="4" fillId="0" borderId="18" xfId="0" applyNumberFormat="1" applyFont="1" applyBorder="1" applyAlignment="1">
      <alignment horizontal="center"/>
    </xf>
    <xf numFmtId="3" fontId="4" fillId="0" borderId="19" xfId="0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4" borderId="17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center"/>
    </xf>
    <xf numFmtId="0" fontId="4" fillId="2" borderId="14" xfId="0" applyFont="1" applyFill="1" applyBorder="1" applyAlignment="1">
      <alignment horizontal="right"/>
    </xf>
    <xf numFmtId="10" fontId="4" fillId="0" borderId="3" xfId="1" applyNumberFormat="1" applyFont="1" applyBorder="1" applyAlignment="1">
      <alignment horizontal="center"/>
    </xf>
    <xf numFmtId="10" fontId="4" fillId="0" borderId="4" xfId="1" applyNumberFormat="1" applyFont="1" applyBorder="1" applyAlignment="1">
      <alignment horizontal="center"/>
    </xf>
    <xf numFmtId="10" fontId="4" fillId="0" borderId="0" xfId="1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right"/>
    </xf>
    <xf numFmtId="10" fontId="4" fillId="0" borderId="6" xfId="1" applyNumberFormat="1" applyFont="1" applyBorder="1" applyAlignment="1">
      <alignment horizontal="center"/>
    </xf>
    <xf numFmtId="10" fontId="4" fillId="0" borderId="7" xfId="1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right"/>
    </xf>
    <xf numFmtId="10" fontId="4" fillId="0" borderId="9" xfId="1" applyNumberFormat="1" applyFont="1" applyBorder="1" applyAlignment="1">
      <alignment horizontal="center"/>
    </xf>
    <xf numFmtId="10" fontId="4" fillId="0" borderId="10" xfId="1" applyNumberFormat="1" applyFont="1" applyBorder="1" applyAlignment="1">
      <alignment horizontal="center"/>
    </xf>
    <xf numFmtId="0" fontId="4" fillId="0" borderId="0" xfId="0" applyFont="1" applyFill="1" applyBorder="1"/>
    <xf numFmtId="164" fontId="3" fillId="0" borderId="15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0" fontId="4" fillId="4" borderId="8" xfId="0" applyFont="1" applyFill="1" applyBorder="1" applyAlignment="1">
      <alignment horizontal="right"/>
    </xf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10" fontId="4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0" xfId="0" quotePrefix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0" fontId="4" fillId="0" borderId="15" xfId="1" applyNumberFormat="1" applyFont="1" applyBorder="1" applyAlignment="1">
      <alignment horizontal="center"/>
    </xf>
    <xf numFmtId="10" fontId="4" fillId="0" borderId="16" xfId="1" applyNumberFormat="1" applyFont="1" applyBorder="1" applyAlignment="1">
      <alignment horizontal="center"/>
    </xf>
    <xf numFmtId="0" fontId="4" fillId="0" borderId="20" xfId="0" applyFont="1" applyFill="1" applyBorder="1"/>
    <xf numFmtId="0" fontId="4" fillId="0" borderId="21" xfId="0" applyFont="1" applyFill="1" applyBorder="1"/>
    <xf numFmtId="165" fontId="3" fillId="0" borderId="0" xfId="0" applyNumberFormat="1" applyFont="1" applyAlignment="1">
      <alignment horizontal="center"/>
    </xf>
    <xf numFmtId="0" fontId="4" fillId="3" borderId="8" xfId="0" applyFont="1" applyFill="1" applyBorder="1" applyAlignment="1">
      <alignment horizontal="center"/>
    </xf>
    <xf numFmtId="17" fontId="4" fillId="3" borderId="9" xfId="0" applyNumberFormat="1" applyFont="1" applyFill="1" applyBorder="1" applyAlignment="1">
      <alignment horizontal="center"/>
    </xf>
    <xf numFmtId="17" fontId="4" fillId="3" borderId="9" xfId="0" quotePrefix="1" applyNumberFormat="1" applyFont="1" applyFill="1" applyBorder="1" applyAlignment="1">
      <alignment horizontal="center"/>
    </xf>
    <xf numFmtId="17" fontId="4" fillId="3" borderId="10" xfId="0" quotePrefix="1" applyNumberFormat="1" applyFont="1" applyFill="1" applyBorder="1" applyAlignment="1">
      <alignment horizontal="center"/>
    </xf>
    <xf numFmtId="0" fontId="4" fillId="5" borderId="14" xfId="0" applyFont="1" applyFill="1" applyBorder="1" applyAlignment="1">
      <alignment horizontal="right"/>
    </xf>
    <xf numFmtId="3" fontId="4" fillId="5" borderId="15" xfId="0" applyNumberFormat="1" applyFont="1" applyFill="1" applyBorder="1" applyAlignment="1">
      <alignment horizontal="center"/>
    </xf>
    <xf numFmtId="3" fontId="4" fillId="5" borderId="16" xfId="0" applyNumberFormat="1" applyFont="1" applyFill="1" applyBorder="1" applyAlignment="1">
      <alignment horizontal="center"/>
    </xf>
    <xf numFmtId="3" fontId="4" fillId="5" borderId="6" xfId="0" applyNumberFormat="1" applyFont="1" applyFill="1" applyBorder="1" applyAlignment="1">
      <alignment horizontal="center"/>
    </xf>
    <xf numFmtId="3" fontId="4" fillId="5" borderId="7" xfId="0" applyNumberFormat="1" applyFont="1" applyFill="1" applyBorder="1" applyAlignment="1">
      <alignment horizontal="center"/>
    </xf>
    <xf numFmtId="0" fontId="4" fillId="5" borderId="5" xfId="0" applyFont="1" applyFill="1" applyBorder="1" applyAlignment="1">
      <alignment horizontal="right"/>
    </xf>
    <xf numFmtId="0" fontId="4" fillId="5" borderId="17" xfId="0" applyFont="1" applyFill="1" applyBorder="1" applyAlignment="1">
      <alignment horizontal="right"/>
    </xf>
    <xf numFmtId="3" fontId="4" fillId="5" borderId="18" xfId="0" applyNumberFormat="1" applyFont="1" applyFill="1" applyBorder="1" applyAlignment="1">
      <alignment horizontal="center"/>
    </xf>
    <xf numFmtId="3" fontId="4" fillId="5" borderId="19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center"/>
    </xf>
    <xf numFmtId="3" fontId="4" fillId="3" borderId="4" xfId="0" applyNumberFormat="1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3" fontId="4" fillId="5" borderId="10" xfId="0" applyNumberFormat="1" applyFont="1" applyFill="1" applyBorder="1" applyAlignment="1">
      <alignment horizontal="center"/>
    </xf>
    <xf numFmtId="10" fontId="4" fillId="5" borderId="15" xfId="1" applyNumberFormat="1" applyFont="1" applyFill="1" applyBorder="1" applyAlignment="1">
      <alignment horizontal="center"/>
    </xf>
    <xf numFmtId="10" fontId="4" fillId="5" borderId="16" xfId="1" applyNumberFormat="1" applyFont="1" applyFill="1" applyBorder="1" applyAlignment="1">
      <alignment horizontal="center"/>
    </xf>
    <xf numFmtId="10" fontId="4" fillId="5" borderId="6" xfId="1" applyNumberFormat="1" applyFont="1" applyFill="1" applyBorder="1" applyAlignment="1">
      <alignment horizontal="center"/>
    </xf>
    <xf numFmtId="10" fontId="4" fillId="5" borderId="7" xfId="1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right"/>
    </xf>
    <xf numFmtId="10" fontId="4" fillId="5" borderId="9" xfId="1" applyNumberFormat="1" applyFont="1" applyFill="1" applyBorder="1" applyAlignment="1">
      <alignment horizontal="center"/>
    </xf>
    <xf numFmtId="10" fontId="4" fillId="5" borderId="10" xfId="1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66" fontId="5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6" fontId="6" fillId="2" borderId="0" xfId="0" applyNumberFormat="1" applyFont="1" applyFill="1" applyAlignment="1">
      <alignment horizontal="center"/>
    </xf>
    <xf numFmtId="0" fontId="6" fillId="2" borderId="0" xfId="0" applyFont="1" applyFill="1"/>
    <xf numFmtId="0" fontId="5" fillId="2" borderId="1" xfId="0" applyFont="1" applyFill="1" applyBorder="1" applyAlignment="1"/>
    <xf numFmtId="0" fontId="5" fillId="6" borderId="2" xfId="0" applyFont="1" applyFill="1" applyBorder="1" applyAlignment="1">
      <alignment horizontal="right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7" borderId="1" xfId="0" applyFont="1" applyFill="1" applyBorder="1" applyAlignment="1"/>
    <xf numFmtId="0" fontId="6" fillId="7" borderId="0" xfId="0" applyFont="1" applyFill="1"/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right" vertical="center"/>
    </xf>
    <xf numFmtId="2" fontId="5" fillId="8" borderId="6" xfId="0" applyNumberFormat="1" applyFont="1" applyFill="1" applyBorder="1" applyAlignment="1">
      <alignment horizontal="center"/>
    </xf>
    <xf numFmtId="2" fontId="5" fillId="8" borderId="7" xfId="0" applyNumberFormat="1" applyFont="1" applyFill="1" applyBorder="1" applyAlignment="1">
      <alignment horizontal="center"/>
    </xf>
    <xf numFmtId="0" fontId="5" fillId="7" borderId="2" xfId="0" applyFont="1" applyFill="1" applyBorder="1" applyAlignment="1">
      <alignment horizontal="right"/>
    </xf>
    <xf numFmtId="0" fontId="5" fillId="7" borderId="3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right"/>
    </xf>
    <xf numFmtId="2" fontId="5" fillId="2" borderId="6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0" fontId="5" fillId="7" borderId="5" xfId="0" applyFont="1" applyFill="1" applyBorder="1" applyAlignment="1">
      <alignment horizontal="right" vertical="center"/>
    </xf>
    <xf numFmtId="2" fontId="5" fillId="5" borderId="6" xfId="0" applyNumberFormat="1" applyFont="1" applyFill="1" applyBorder="1" applyAlignment="1">
      <alignment horizontal="center"/>
    </xf>
    <xf numFmtId="2" fontId="5" fillId="5" borderId="7" xfId="0" applyNumberFormat="1" applyFont="1" applyFill="1" applyBorder="1" applyAlignment="1">
      <alignment horizontal="center"/>
    </xf>
    <xf numFmtId="0" fontId="5" fillId="7" borderId="5" xfId="0" applyFont="1" applyFill="1" applyBorder="1" applyAlignment="1">
      <alignment horizontal="right"/>
    </xf>
    <xf numFmtId="0" fontId="5" fillId="8" borderId="8" xfId="0" applyFont="1" applyFill="1" applyBorder="1" applyAlignment="1">
      <alignment horizontal="right"/>
    </xf>
    <xf numFmtId="2" fontId="5" fillId="8" borderId="9" xfId="0" applyNumberFormat="1" applyFont="1" applyFill="1" applyBorder="1" applyAlignment="1">
      <alignment horizontal="center"/>
    </xf>
    <xf numFmtId="2" fontId="5" fillId="8" borderId="10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5" fillId="5" borderId="22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right"/>
    </xf>
    <xf numFmtId="2" fontId="5" fillId="7" borderId="9" xfId="0" applyNumberFormat="1" applyFont="1" applyFill="1" applyBorder="1" applyAlignment="1">
      <alignment horizontal="center"/>
    </xf>
    <xf numFmtId="2" fontId="5" fillId="7" borderId="10" xfId="0" applyNumberFormat="1" applyFont="1" applyFill="1" applyBorder="1" applyAlignment="1">
      <alignment horizontal="center"/>
    </xf>
    <xf numFmtId="0" fontId="5" fillId="5" borderId="0" xfId="0" applyFont="1" applyFill="1" applyBorder="1" applyAlignment="1">
      <alignment horizontal="left"/>
    </xf>
    <xf numFmtId="0" fontId="6" fillId="5" borderId="0" xfId="0" applyFont="1" applyFill="1" applyAlignment="1">
      <alignment horizontal="center"/>
    </xf>
    <xf numFmtId="166" fontId="6" fillId="5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3" fontId="5" fillId="2" borderId="0" xfId="0" applyNumberFormat="1" applyFont="1" applyFill="1" applyAlignment="1">
      <alignment horizontal="center"/>
    </xf>
    <xf numFmtId="0" fontId="5" fillId="6" borderId="25" xfId="0" applyFont="1" applyFill="1" applyBorder="1" applyAlignment="1">
      <alignment horizontal="right"/>
    </xf>
    <xf numFmtId="0" fontId="5" fillId="6" borderId="26" xfId="0" applyFont="1" applyFill="1" applyBorder="1" applyAlignment="1">
      <alignment horizontal="center"/>
    </xf>
    <xf numFmtId="0" fontId="5" fillId="6" borderId="27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right"/>
    </xf>
    <xf numFmtId="3" fontId="5" fillId="2" borderId="15" xfId="0" applyNumberFormat="1" applyFont="1" applyFill="1" applyBorder="1" applyAlignment="1">
      <alignment horizontal="center"/>
    </xf>
    <xf numFmtId="3" fontId="5" fillId="2" borderId="16" xfId="0" applyNumberFormat="1" applyFont="1" applyFill="1" applyBorder="1" applyAlignment="1">
      <alignment horizontal="center"/>
    </xf>
    <xf numFmtId="0" fontId="5" fillId="7" borderId="14" xfId="0" applyFont="1" applyFill="1" applyBorder="1" applyAlignment="1">
      <alignment horizontal="right"/>
    </xf>
    <xf numFmtId="3" fontId="5" fillId="5" borderId="15" xfId="0" applyNumberFormat="1" applyFont="1" applyFill="1" applyBorder="1" applyAlignment="1">
      <alignment horizontal="center"/>
    </xf>
    <xf numFmtId="3" fontId="5" fillId="5" borderId="16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3" fontId="5" fillId="5" borderId="6" xfId="0" applyNumberFormat="1" applyFont="1" applyFill="1" applyBorder="1" applyAlignment="1">
      <alignment horizontal="center"/>
    </xf>
    <xf numFmtId="3" fontId="5" fillId="5" borderId="7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right"/>
    </xf>
    <xf numFmtId="3" fontId="5" fillId="2" borderId="18" xfId="0" applyNumberFormat="1" applyFont="1" applyFill="1" applyBorder="1" applyAlignment="1">
      <alignment horizontal="center"/>
    </xf>
    <xf numFmtId="3" fontId="5" fillId="2" borderId="19" xfId="0" applyNumberFormat="1" applyFont="1" applyFill="1" applyBorder="1" applyAlignment="1">
      <alignment horizontal="center"/>
    </xf>
    <xf numFmtId="0" fontId="5" fillId="7" borderId="8" xfId="0" applyFont="1" applyFill="1" applyBorder="1" applyAlignment="1">
      <alignment horizontal="right" vertical="center"/>
    </xf>
    <xf numFmtId="3" fontId="5" fillId="5" borderId="18" xfId="0" applyNumberFormat="1" applyFont="1" applyFill="1" applyBorder="1" applyAlignment="1">
      <alignment horizontal="center"/>
    </xf>
    <xf numFmtId="3" fontId="5" fillId="5" borderId="19" xfId="0" applyNumberFormat="1" applyFont="1" applyFill="1" applyBorder="1" applyAlignment="1">
      <alignment horizontal="center"/>
    </xf>
    <xf numFmtId="0" fontId="5" fillId="8" borderId="25" xfId="0" applyFont="1" applyFill="1" applyBorder="1" applyAlignment="1">
      <alignment horizontal="right" vertical="center"/>
    </xf>
    <xf numFmtId="3" fontId="5" fillId="8" borderId="26" xfId="0" applyNumberFormat="1" applyFont="1" applyFill="1" applyBorder="1" applyAlignment="1">
      <alignment horizontal="center"/>
    </xf>
    <xf numFmtId="3" fontId="5" fillId="8" borderId="27" xfId="0" applyNumberFormat="1" applyFont="1" applyFill="1" applyBorder="1" applyAlignment="1">
      <alignment horizontal="center"/>
    </xf>
    <xf numFmtId="3" fontId="5" fillId="7" borderId="26" xfId="0" applyNumberFormat="1" applyFont="1" applyFill="1" applyBorder="1" applyAlignment="1">
      <alignment horizontal="center"/>
    </xf>
    <xf numFmtId="167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Border="1"/>
    <xf numFmtId="0" fontId="5" fillId="9" borderId="5" xfId="0" applyFont="1" applyFill="1" applyBorder="1" applyAlignment="1">
      <alignment horizontal="right" vertical="center"/>
    </xf>
    <xf numFmtId="0" fontId="5" fillId="9" borderId="6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right"/>
    </xf>
    <xf numFmtId="0" fontId="5" fillId="9" borderId="3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right" vertical="center"/>
    </xf>
    <xf numFmtId="3" fontId="5" fillId="10" borderId="6" xfId="0" applyNumberFormat="1" applyFont="1" applyFill="1" applyBorder="1" applyAlignment="1">
      <alignment horizontal="center"/>
    </xf>
    <xf numFmtId="3" fontId="5" fillId="10" borderId="7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right" vertical="center"/>
    </xf>
    <xf numFmtId="3" fontId="5" fillId="2" borderId="9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3" fontId="5" fillId="5" borderId="9" xfId="0" applyNumberFormat="1" applyFont="1" applyFill="1" applyBorder="1" applyAlignment="1">
      <alignment horizontal="center"/>
    </xf>
    <xf numFmtId="3" fontId="5" fillId="5" borderId="10" xfId="0" applyNumberFormat="1" applyFont="1" applyFill="1" applyBorder="1" applyAlignment="1">
      <alignment horizontal="center"/>
    </xf>
    <xf numFmtId="3" fontId="5" fillId="7" borderId="9" xfId="0" applyNumberFormat="1" applyFont="1" applyFill="1" applyBorder="1" applyAlignment="1">
      <alignment horizontal="center"/>
    </xf>
    <xf numFmtId="3" fontId="5" fillId="7" borderId="1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3" fontId="6" fillId="2" borderId="0" xfId="0" applyNumberFormat="1" applyFont="1" applyFill="1" applyAlignment="1">
      <alignment horizontal="center"/>
    </xf>
    <xf numFmtId="10" fontId="6" fillId="2" borderId="0" xfId="1" applyNumberFormat="1" applyFont="1" applyFill="1" applyAlignment="1">
      <alignment horizontal="center"/>
    </xf>
    <xf numFmtId="168" fontId="5" fillId="2" borderId="0" xfId="0" applyNumberFormat="1" applyFont="1" applyFill="1" applyAlignment="1">
      <alignment horizontal="center"/>
    </xf>
    <xf numFmtId="0" fontId="5" fillId="11" borderId="25" xfId="0" applyFont="1" applyFill="1" applyBorder="1" applyAlignment="1">
      <alignment horizontal="right"/>
    </xf>
    <xf numFmtId="0" fontId="5" fillId="11" borderId="26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0" fontId="5" fillId="11" borderId="14" xfId="0" applyFont="1" applyFill="1" applyBorder="1" applyAlignment="1">
      <alignment horizontal="right"/>
    </xf>
    <xf numFmtId="0" fontId="5" fillId="11" borderId="17" xfId="0" applyFont="1" applyFill="1" applyBorder="1" applyAlignment="1">
      <alignment horizontal="right"/>
    </xf>
    <xf numFmtId="0" fontId="5" fillId="11" borderId="25" xfId="0" applyFont="1" applyFill="1" applyBorder="1" applyAlignment="1">
      <alignment horizontal="right" vertical="center"/>
    </xf>
    <xf numFmtId="3" fontId="5" fillId="10" borderId="26" xfId="0" applyNumberFormat="1" applyFont="1" applyFill="1" applyBorder="1" applyAlignment="1">
      <alignment horizontal="center"/>
    </xf>
    <xf numFmtId="3" fontId="5" fillId="10" borderId="27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/>
    </xf>
    <xf numFmtId="0" fontId="5" fillId="11" borderId="5" xfId="0" applyFont="1" applyFill="1" applyBorder="1" applyAlignment="1">
      <alignment horizontal="right"/>
    </xf>
    <xf numFmtId="2" fontId="4" fillId="5" borderId="6" xfId="0" applyNumberFormat="1" applyFont="1" applyFill="1" applyBorder="1" applyAlignment="1">
      <alignment horizontal="center"/>
    </xf>
    <xf numFmtId="2" fontId="4" fillId="5" borderId="7" xfId="0" applyNumberFormat="1" applyFont="1" applyFill="1" applyBorder="1" applyAlignment="1">
      <alignment horizontal="center"/>
    </xf>
    <xf numFmtId="0" fontId="5" fillId="7" borderId="28" xfId="0" applyFont="1" applyFill="1" applyBorder="1" applyAlignment="1">
      <alignment horizontal="right" vertical="center"/>
    </xf>
    <xf numFmtId="3" fontId="5" fillId="7" borderId="29" xfId="0" applyNumberFormat="1" applyFont="1" applyFill="1" applyBorder="1" applyAlignment="1">
      <alignment horizontal="center"/>
    </xf>
    <xf numFmtId="0" fontId="5" fillId="11" borderId="8" xfId="0" applyFont="1" applyFill="1" applyBorder="1" applyAlignment="1">
      <alignment horizontal="right"/>
    </xf>
    <xf numFmtId="0" fontId="5" fillId="11" borderId="28" xfId="0" applyFont="1" applyFill="1" applyBorder="1" applyAlignment="1">
      <alignment horizontal="right" vertical="center"/>
    </xf>
    <xf numFmtId="3" fontId="5" fillId="10" borderId="29" xfId="0" applyNumberFormat="1" applyFont="1" applyFill="1" applyBorder="1" applyAlignment="1">
      <alignment horizontal="center"/>
    </xf>
    <xf numFmtId="0" fontId="5" fillId="3" borderId="33" xfId="0" applyFont="1" applyFill="1" applyBorder="1" applyAlignment="1">
      <alignment horizontal="right"/>
    </xf>
    <xf numFmtId="0" fontId="5" fillId="9" borderId="34" xfId="0" applyFont="1" applyFill="1" applyBorder="1" applyAlignment="1">
      <alignment horizontal="center"/>
    </xf>
    <xf numFmtId="0" fontId="5" fillId="9" borderId="3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right"/>
    </xf>
    <xf numFmtId="0" fontId="5" fillId="4" borderId="14" xfId="0" applyFont="1" applyFill="1" applyBorder="1" applyAlignment="1">
      <alignment horizontal="center"/>
    </xf>
    <xf numFmtId="3" fontId="5" fillId="4" borderId="15" xfId="0" applyNumberFormat="1" applyFont="1" applyFill="1" applyBorder="1" applyAlignment="1">
      <alignment horizontal="center"/>
    </xf>
    <xf numFmtId="3" fontId="5" fillId="4" borderId="16" xfId="0" applyNumberFormat="1" applyFont="1" applyFill="1" applyBorder="1" applyAlignment="1">
      <alignment horizontal="center"/>
    </xf>
    <xf numFmtId="0" fontId="5" fillId="13" borderId="5" xfId="0" applyFont="1" applyFill="1" applyBorder="1" applyAlignment="1">
      <alignment horizontal="center"/>
    </xf>
    <xf numFmtId="3" fontId="5" fillId="13" borderId="6" xfId="0" applyNumberFormat="1" applyFont="1" applyFill="1" applyBorder="1" applyAlignment="1">
      <alignment horizontal="center"/>
    </xf>
    <xf numFmtId="3" fontId="5" fillId="13" borderId="7" xfId="0" applyNumberFormat="1" applyFont="1" applyFill="1" applyBorder="1" applyAlignment="1">
      <alignment horizontal="center"/>
    </xf>
    <xf numFmtId="0" fontId="5" fillId="5" borderId="8" xfId="0" applyFont="1" applyFill="1" applyBorder="1" applyAlignment="1">
      <alignment horizontal="right"/>
    </xf>
    <xf numFmtId="0" fontId="5" fillId="14" borderId="36" xfId="0" applyFont="1" applyFill="1" applyBorder="1"/>
    <xf numFmtId="0" fontId="6" fillId="14" borderId="0" xfId="0" applyFont="1" applyFill="1" applyBorder="1" applyAlignment="1">
      <alignment horizontal="center"/>
    </xf>
    <xf numFmtId="0" fontId="6" fillId="14" borderId="37" xfId="0" applyFont="1" applyFill="1" applyBorder="1" applyAlignment="1">
      <alignment horizontal="center"/>
    </xf>
    <xf numFmtId="0" fontId="5" fillId="9" borderId="33" xfId="0" applyFont="1" applyFill="1" applyBorder="1" applyAlignment="1">
      <alignment horizontal="right"/>
    </xf>
    <xf numFmtId="0" fontId="5" fillId="4" borderId="5" xfId="0" applyFont="1" applyFill="1" applyBorder="1" applyAlignment="1">
      <alignment horizontal="center"/>
    </xf>
    <xf numFmtId="3" fontId="5" fillId="4" borderId="6" xfId="0" applyNumberFormat="1" applyFont="1" applyFill="1" applyBorder="1" applyAlignment="1">
      <alignment horizontal="center"/>
    </xf>
    <xf numFmtId="3" fontId="5" fillId="4" borderId="7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6" borderId="11" xfId="0" applyFont="1" applyFill="1" applyBorder="1" applyAlignment="1">
      <alignment horizontal="left"/>
    </xf>
    <xf numFmtId="0" fontId="5" fillId="6" borderId="12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left"/>
    </xf>
    <xf numFmtId="0" fontId="5" fillId="9" borderId="12" xfId="0" applyFont="1" applyFill="1" applyBorder="1" applyAlignment="1">
      <alignment horizontal="left"/>
    </xf>
    <xf numFmtId="0" fontId="5" fillId="9" borderId="13" xfId="0" applyFont="1" applyFill="1" applyBorder="1" applyAlignment="1">
      <alignment horizontal="left"/>
    </xf>
    <xf numFmtId="0" fontId="5" fillId="12" borderId="30" xfId="0" applyFont="1" applyFill="1" applyBorder="1" applyAlignment="1">
      <alignment horizontal="center"/>
    </xf>
    <xf numFmtId="0" fontId="5" fillId="12" borderId="31" xfId="0" applyFont="1" applyFill="1" applyBorder="1" applyAlignment="1">
      <alignment horizontal="center"/>
    </xf>
    <xf numFmtId="0" fontId="5" fillId="12" borderId="32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 sz="1200"/>
              <a:t>Percentages of Energy to O&amp;M Costs</a:t>
            </a:r>
            <a:r>
              <a:rPr lang="zh-CN" altLang="en-US" sz="1200"/>
              <a:t>，</a:t>
            </a:r>
            <a:r>
              <a:rPr lang="en-US" altLang="zh-CN" sz="1200"/>
              <a:t>%</a:t>
            </a:r>
            <a:endParaRPr lang="zh-CN" altLang="en-US" sz="1200"/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573681944726141E-2"/>
          <c:y val="0.15594213238310201"/>
          <c:w val="0.89972299645213361"/>
          <c:h val="0.49609338409560144"/>
        </c:manualLayout>
      </c:layout>
      <c:line3DChart>
        <c:grouping val="standard"/>
        <c:varyColors val="0"/>
        <c:ser>
          <c:idx val="0"/>
          <c:order val="0"/>
          <c:tx>
            <c:strRef>
              <c:f>'[1]Fee Plots'!$B$32</c:f>
              <c:strCache>
                <c:ptCount val="1"/>
                <c:pt idx="0">
                  <c:v>Anshan</c:v>
                </c:pt>
              </c:strCache>
            </c:strRef>
          </c:tx>
          <c:cat>
            <c:strRef>
              <c:f>'[1]Fee Plots'!$C$31:$H$31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Average</c:v>
                </c:pt>
              </c:strCache>
            </c:strRef>
          </c:cat>
          <c:val>
            <c:numRef>
              <c:f>'[1]Fee Plots'!$C$32:$H$32</c:f>
              <c:numCache>
                <c:formatCode>General</c:formatCode>
                <c:ptCount val="6"/>
                <c:pt idx="0">
                  <c:v>89.807531720600025</c:v>
                </c:pt>
                <c:pt idx="1">
                  <c:v>81.713976854984139</c:v>
                </c:pt>
                <c:pt idx="2">
                  <c:v>47.016192143233098</c:v>
                </c:pt>
                <c:pt idx="3">
                  <c:v>40.971887329616422</c:v>
                </c:pt>
                <c:pt idx="4">
                  <c:v>38.158296074964461</c:v>
                </c:pt>
                <c:pt idx="5">
                  <c:v>59.533576824679628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B7-4226-9EE4-A18DE1271E80}"/>
            </c:ext>
          </c:extLst>
        </c:ser>
        <c:ser>
          <c:idx val="1"/>
          <c:order val="1"/>
          <c:tx>
            <c:strRef>
              <c:f>'[1]Fee Plots'!$B$33</c:f>
              <c:strCache>
                <c:ptCount val="1"/>
                <c:pt idx="0">
                  <c:v>Fushun</c:v>
                </c:pt>
              </c:strCache>
            </c:strRef>
          </c:tx>
          <c:cat>
            <c:strRef>
              <c:f>'[1]Fee Plots'!$C$31:$H$31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Average</c:v>
                </c:pt>
              </c:strCache>
            </c:strRef>
          </c:cat>
          <c:val>
            <c:numRef>
              <c:f>'[1]Fee Plots'!$C$33:$H$33</c:f>
              <c:numCache>
                <c:formatCode>General</c:formatCode>
                <c:ptCount val="6"/>
                <c:pt idx="0">
                  <c:v>24.134702407740775</c:v>
                </c:pt>
                <c:pt idx="1">
                  <c:v>23.445794302217593</c:v>
                </c:pt>
                <c:pt idx="2">
                  <c:v>23.290086751312902</c:v>
                </c:pt>
                <c:pt idx="3">
                  <c:v>18.384196994526327</c:v>
                </c:pt>
                <c:pt idx="4">
                  <c:v>15.683369520906076</c:v>
                </c:pt>
                <c:pt idx="5">
                  <c:v>20.987629995340733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7-4226-9EE4-A18DE1271E80}"/>
            </c:ext>
          </c:extLst>
        </c:ser>
        <c:ser>
          <c:idx val="2"/>
          <c:order val="2"/>
          <c:tx>
            <c:strRef>
              <c:f>'[1]Fee Plots'!$B$34</c:f>
              <c:strCache>
                <c:ptCount val="1"/>
                <c:pt idx="0">
                  <c:v>Fuxin</c:v>
                </c:pt>
              </c:strCache>
            </c:strRef>
          </c:tx>
          <c:cat>
            <c:strRef>
              <c:f>'[1]Fee Plots'!$C$31:$H$31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Average</c:v>
                </c:pt>
              </c:strCache>
            </c:strRef>
          </c:cat>
          <c:val>
            <c:numRef>
              <c:f>'[1]Fee Plots'!$C$34:$H$34</c:f>
              <c:numCache>
                <c:formatCode>General</c:formatCode>
                <c:ptCount val="6"/>
                <c:pt idx="0">
                  <c:v>65.793423593607386</c:v>
                </c:pt>
                <c:pt idx="1">
                  <c:v>56.517204921952548</c:v>
                </c:pt>
                <c:pt idx="2">
                  <c:v>57.267755682724776</c:v>
                </c:pt>
                <c:pt idx="3">
                  <c:v>57.2866713017007</c:v>
                </c:pt>
                <c:pt idx="4">
                  <c:v>56.275515530197808</c:v>
                </c:pt>
                <c:pt idx="5">
                  <c:v>58.628114206036642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B7-4226-9EE4-A18DE1271E80}"/>
            </c:ext>
          </c:extLst>
        </c:ser>
        <c:ser>
          <c:idx val="3"/>
          <c:order val="3"/>
          <c:tx>
            <c:strRef>
              <c:f>'[1]Fee Plots'!$B$35</c:f>
              <c:strCache>
                <c:ptCount val="1"/>
                <c:pt idx="0">
                  <c:v>Gaizhou</c:v>
                </c:pt>
              </c:strCache>
            </c:strRef>
          </c:tx>
          <c:cat>
            <c:strRef>
              <c:f>'[1]Fee Plots'!$C$31:$H$31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Average</c:v>
                </c:pt>
              </c:strCache>
            </c:strRef>
          </c:cat>
          <c:val>
            <c:numRef>
              <c:f>'[1]Fee Plots'!$C$35:$H$35</c:f>
              <c:numCache>
                <c:formatCode>General</c:formatCode>
                <c:ptCount val="6"/>
                <c:pt idx="0">
                  <c:v>59.302351109063835</c:v>
                </c:pt>
                <c:pt idx="1">
                  <c:v>57.815969954230617</c:v>
                </c:pt>
                <c:pt idx="2">
                  <c:v>52.379955933583233</c:v>
                </c:pt>
                <c:pt idx="3">
                  <c:v>61.911721956144859</c:v>
                </c:pt>
                <c:pt idx="4">
                  <c:v>70.157447039151151</c:v>
                </c:pt>
                <c:pt idx="5">
                  <c:v>60.313489198434738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B7-4226-9EE4-A18DE1271E80}"/>
            </c:ext>
          </c:extLst>
        </c:ser>
        <c:ser>
          <c:idx val="4"/>
          <c:order val="4"/>
          <c:tx>
            <c:strRef>
              <c:f>'[1]Fee Plots'!$B$36</c:f>
              <c:strCache>
                <c:ptCount val="1"/>
                <c:pt idx="0">
                  <c:v>Shenyang</c:v>
                </c:pt>
              </c:strCache>
            </c:strRef>
          </c:tx>
          <c:cat>
            <c:strRef>
              <c:f>'[1]Fee Plots'!$C$31:$H$31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Average</c:v>
                </c:pt>
              </c:strCache>
            </c:strRef>
          </c:cat>
          <c:val>
            <c:numRef>
              <c:f>'[1]Fee Plots'!$C$36:$H$36</c:f>
              <c:numCache>
                <c:formatCode>General</c:formatCode>
                <c:ptCount val="6"/>
                <c:pt idx="0">
                  <c:v>63.116320995560862</c:v>
                </c:pt>
                <c:pt idx="1">
                  <c:v>63.537206762025022</c:v>
                </c:pt>
                <c:pt idx="2">
                  <c:v>68.505866818307069</c:v>
                </c:pt>
                <c:pt idx="3">
                  <c:v>60.336074732487191</c:v>
                </c:pt>
                <c:pt idx="4">
                  <c:v>55.661202247185216</c:v>
                </c:pt>
                <c:pt idx="5">
                  <c:v>62.231334311113073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B7-4226-9EE4-A18DE1271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384896"/>
        <c:axId val="480386432"/>
        <c:axId val="480351104"/>
      </c:line3DChart>
      <c:catAx>
        <c:axId val="480384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80386432"/>
        <c:crosses val="autoZero"/>
        <c:auto val="1"/>
        <c:lblAlgn val="ctr"/>
        <c:lblOffset val="100"/>
        <c:noMultiLvlLbl val="0"/>
      </c:catAx>
      <c:valAx>
        <c:axId val="480386432"/>
        <c:scaling>
          <c:orientation val="minMax"/>
        </c:scaling>
        <c:delete val="0"/>
        <c:axPos val="l"/>
        <c:majorGridlines/>
        <c:min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480384896"/>
        <c:crosses val="autoZero"/>
        <c:crossBetween val="between"/>
        <c:majorUnit val="25"/>
      </c:valAx>
      <c:serAx>
        <c:axId val="480351104"/>
        <c:scaling>
          <c:orientation val="minMax"/>
        </c:scaling>
        <c:delete val="1"/>
        <c:axPos val="b"/>
        <c:majorTickMark val="out"/>
        <c:minorTickMark val="none"/>
        <c:tickLblPos val="nextTo"/>
        <c:crossAx val="480386432"/>
        <c:crosses val="autoZero"/>
      </c:serAx>
    </c:plotArea>
    <c:legend>
      <c:legendPos val="b"/>
      <c:overlay val="0"/>
    </c:legend>
    <c:plotVisOnly val="1"/>
    <c:dispBlanksAs val="gap"/>
    <c:showDLblsOverMax val="0"/>
  </c:chart>
  <c:spPr>
    <a:solidFill>
      <a:srgbClr val="FFFF00"/>
    </a:solidFill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 sz="1100"/>
              <a:t>Anshan WSC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cat>
            <c:strRef>
              <c:f>'[2]WB Loan'!$H$4:$H$10</c:f>
              <c:strCache>
                <c:ptCount val="7"/>
                <c:pt idx="0">
                  <c:v>Total NRW</c:v>
                </c:pt>
                <c:pt idx="1">
                  <c:v>Transmission Main Loss</c:v>
                </c:pt>
                <c:pt idx="2">
                  <c:v>Community Pipeline Loss</c:v>
                </c:pt>
                <c:pt idx="3">
                  <c:v>Meter Loss</c:v>
                </c:pt>
                <c:pt idx="4">
                  <c:v>No-meter Loss</c:v>
                </c:pt>
                <c:pt idx="5">
                  <c:v>Management Loss</c:v>
                </c:pt>
                <c:pt idx="6">
                  <c:v>Others</c:v>
                </c:pt>
              </c:strCache>
            </c:strRef>
          </c:cat>
          <c:val>
            <c:numRef>
              <c:f>'[2]WB Loan'!$I$4:$I$10</c:f>
              <c:numCache>
                <c:formatCode>General</c:formatCode>
                <c:ptCount val="7"/>
                <c:pt idx="0">
                  <c:v>6.9</c:v>
                </c:pt>
                <c:pt idx="1">
                  <c:v>2.4</c:v>
                </c:pt>
                <c:pt idx="2">
                  <c:v>2.1</c:v>
                </c:pt>
                <c:pt idx="3">
                  <c:v>0.49</c:v>
                </c:pt>
                <c:pt idx="4">
                  <c:v>0</c:v>
                </c:pt>
                <c:pt idx="5">
                  <c:v>0.85</c:v>
                </c:pt>
                <c:pt idx="6">
                  <c:v>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2-40FF-9CEF-E66C3FAE7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21233920"/>
        <c:axId val="521235456"/>
        <c:axId val="0"/>
      </c:bar3DChart>
      <c:catAx>
        <c:axId val="521233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1235456"/>
        <c:crosses val="autoZero"/>
        <c:auto val="1"/>
        <c:lblAlgn val="ctr"/>
        <c:lblOffset val="100"/>
        <c:noMultiLvlLbl val="0"/>
      </c:catAx>
      <c:valAx>
        <c:axId val="5212354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521233920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E6DCAC"/>
        </a:gs>
        <a:gs pos="12000">
          <a:srgbClr val="E6D78A"/>
        </a:gs>
        <a:gs pos="30000">
          <a:srgbClr val="C7AC4C"/>
        </a:gs>
        <a:gs pos="45000">
          <a:srgbClr val="E6D78A"/>
        </a:gs>
        <a:gs pos="77000">
          <a:srgbClr val="C7AC4C"/>
        </a:gs>
        <a:gs pos="100000">
          <a:srgbClr val="E6DCAC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 sz="1200"/>
              <a:t>Fushun WSC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'[2]WB Loan'!$H$4:$H$10</c:f>
              <c:strCache>
                <c:ptCount val="7"/>
                <c:pt idx="0">
                  <c:v>Total NRW</c:v>
                </c:pt>
                <c:pt idx="1">
                  <c:v>Transmission Main Loss</c:v>
                </c:pt>
                <c:pt idx="2">
                  <c:v>Community Pipeline Loss</c:v>
                </c:pt>
                <c:pt idx="3">
                  <c:v>Meter Loss</c:v>
                </c:pt>
                <c:pt idx="4">
                  <c:v>No-meter Loss</c:v>
                </c:pt>
                <c:pt idx="5">
                  <c:v>Management Loss</c:v>
                </c:pt>
                <c:pt idx="6">
                  <c:v>Others</c:v>
                </c:pt>
              </c:strCache>
            </c:strRef>
          </c:cat>
          <c:val>
            <c:numRef>
              <c:f>'[2]WB Loan'!$J$4:$J$10</c:f>
              <c:numCache>
                <c:formatCode>General</c:formatCode>
                <c:ptCount val="7"/>
                <c:pt idx="0">
                  <c:v>16.669999999999998</c:v>
                </c:pt>
                <c:pt idx="1">
                  <c:v>0.37</c:v>
                </c:pt>
                <c:pt idx="2">
                  <c:v>14.75</c:v>
                </c:pt>
                <c:pt idx="3">
                  <c:v>0.31</c:v>
                </c:pt>
                <c:pt idx="4">
                  <c:v>0</c:v>
                </c:pt>
                <c:pt idx="5">
                  <c:v>1.24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C-4C89-A94D-53A2B6F6B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21248128"/>
        <c:axId val="524686464"/>
        <c:axId val="0"/>
      </c:bar3DChart>
      <c:catAx>
        <c:axId val="52124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4686464"/>
        <c:crosses val="autoZero"/>
        <c:auto val="1"/>
        <c:lblAlgn val="ctr"/>
        <c:lblOffset val="100"/>
        <c:noMultiLvlLbl val="0"/>
      </c:catAx>
      <c:valAx>
        <c:axId val="5246864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521248128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CCCCFF"/>
        </a:gs>
        <a:gs pos="17999">
          <a:srgbClr val="99CCFF"/>
        </a:gs>
        <a:gs pos="36000">
          <a:srgbClr val="9966FF"/>
        </a:gs>
        <a:gs pos="61000">
          <a:srgbClr val="CC99FF"/>
        </a:gs>
        <a:gs pos="82001">
          <a:srgbClr val="99CCFF"/>
        </a:gs>
        <a:gs pos="100000">
          <a:srgbClr val="CCCCFF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 sz="1100"/>
              <a:t>Fuxin WSC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</c:spPr>
          <c:invertIfNegative val="0"/>
          <c:cat>
            <c:strRef>
              <c:f>'[2]WB Loan'!$H$4:$H$10</c:f>
              <c:strCache>
                <c:ptCount val="7"/>
                <c:pt idx="0">
                  <c:v>Total NRW</c:v>
                </c:pt>
                <c:pt idx="1">
                  <c:v>Transmission Main Loss</c:v>
                </c:pt>
                <c:pt idx="2">
                  <c:v>Community Pipeline Loss</c:v>
                </c:pt>
                <c:pt idx="3">
                  <c:v>Meter Loss</c:v>
                </c:pt>
                <c:pt idx="4">
                  <c:v>No-meter Loss</c:v>
                </c:pt>
                <c:pt idx="5">
                  <c:v>Management Loss</c:v>
                </c:pt>
                <c:pt idx="6">
                  <c:v>Others</c:v>
                </c:pt>
              </c:strCache>
            </c:strRef>
          </c:cat>
          <c:val>
            <c:numRef>
              <c:f>'[2]WB Loan'!$K$4:$K$10</c:f>
              <c:numCache>
                <c:formatCode>General</c:formatCode>
                <c:ptCount val="7"/>
                <c:pt idx="0">
                  <c:v>9.5</c:v>
                </c:pt>
                <c:pt idx="1">
                  <c:v>2</c:v>
                </c:pt>
                <c:pt idx="2">
                  <c:v>5.1100000000000003</c:v>
                </c:pt>
                <c:pt idx="3">
                  <c:v>0.82</c:v>
                </c:pt>
                <c:pt idx="4">
                  <c:v>0</c:v>
                </c:pt>
                <c:pt idx="5">
                  <c:v>1.57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F-4F5C-947F-9168FA154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24727808"/>
        <c:axId val="524729344"/>
        <c:axId val="0"/>
      </c:bar3DChart>
      <c:catAx>
        <c:axId val="524727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4729344"/>
        <c:crosses val="autoZero"/>
        <c:auto val="1"/>
        <c:lblAlgn val="ctr"/>
        <c:lblOffset val="100"/>
        <c:noMultiLvlLbl val="0"/>
      </c:catAx>
      <c:valAx>
        <c:axId val="5247293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524727808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FFFFF"/>
        </a:gs>
        <a:gs pos="7001">
          <a:srgbClr val="E6E6E6"/>
        </a:gs>
        <a:gs pos="32001">
          <a:srgbClr val="7D8496"/>
        </a:gs>
        <a:gs pos="47000">
          <a:srgbClr val="E6E6E6"/>
        </a:gs>
        <a:gs pos="85001">
          <a:srgbClr val="7D8496"/>
        </a:gs>
        <a:gs pos="100000">
          <a:srgbClr val="E6E6E6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 sz="1200"/>
              <a:t>Gaizhou WSC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'[2]WB Loan'!$H$4:$H$10</c:f>
              <c:strCache>
                <c:ptCount val="7"/>
                <c:pt idx="0">
                  <c:v>Total NRW</c:v>
                </c:pt>
                <c:pt idx="1">
                  <c:v>Transmission Main Loss</c:v>
                </c:pt>
                <c:pt idx="2">
                  <c:v>Community Pipeline Loss</c:v>
                </c:pt>
                <c:pt idx="3">
                  <c:v>Meter Loss</c:v>
                </c:pt>
                <c:pt idx="4">
                  <c:v>No-meter Loss</c:v>
                </c:pt>
                <c:pt idx="5">
                  <c:v>Management Loss</c:v>
                </c:pt>
                <c:pt idx="6">
                  <c:v>Others</c:v>
                </c:pt>
              </c:strCache>
            </c:strRef>
          </c:cat>
          <c:val>
            <c:numRef>
              <c:f>'[2]WB Loan'!$L$4:$L$10</c:f>
              <c:numCache>
                <c:formatCode>General</c:formatCode>
                <c:ptCount val="7"/>
                <c:pt idx="0">
                  <c:v>29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18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9-441B-B54B-518ECA01B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24869632"/>
        <c:axId val="524871168"/>
        <c:axId val="0"/>
      </c:bar3DChart>
      <c:catAx>
        <c:axId val="52486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4871168"/>
        <c:crosses val="autoZero"/>
        <c:auto val="1"/>
        <c:lblAlgn val="ctr"/>
        <c:lblOffset val="100"/>
        <c:noMultiLvlLbl val="0"/>
      </c:catAx>
      <c:valAx>
        <c:axId val="5248711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52486963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FBEAC7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 sz="1200"/>
              <a:t>Shenyang WSC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solidFill>
                <a:srgbClr val="00B050"/>
              </a:solidFill>
            </a:ln>
          </c:spPr>
          <c:invertIfNegative val="0"/>
          <c:cat>
            <c:strRef>
              <c:f>'[2]WB Loan'!$H$4:$H$10</c:f>
              <c:strCache>
                <c:ptCount val="7"/>
                <c:pt idx="0">
                  <c:v>Total NRW</c:v>
                </c:pt>
                <c:pt idx="1">
                  <c:v>Transmission Main Loss</c:v>
                </c:pt>
                <c:pt idx="2">
                  <c:v>Community Pipeline Loss</c:v>
                </c:pt>
                <c:pt idx="3">
                  <c:v>Meter Loss</c:v>
                </c:pt>
                <c:pt idx="4">
                  <c:v>No-meter Loss</c:v>
                </c:pt>
                <c:pt idx="5">
                  <c:v>Management Loss</c:v>
                </c:pt>
                <c:pt idx="6">
                  <c:v>Others</c:v>
                </c:pt>
              </c:strCache>
            </c:strRef>
          </c:cat>
          <c:val>
            <c:numRef>
              <c:f>'[2]WB Loan'!$M$4:$M$10</c:f>
              <c:numCache>
                <c:formatCode>General</c:formatCode>
                <c:ptCount val="7"/>
                <c:pt idx="0">
                  <c:v>3.1999999999999988</c:v>
                </c:pt>
                <c:pt idx="1">
                  <c:v>1.4599999999999991</c:v>
                </c:pt>
                <c:pt idx="2">
                  <c:v>0.84</c:v>
                </c:pt>
                <c:pt idx="3">
                  <c:v>0</c:v>
                </c:pt>
                <c:pt idx="4">
                  <c:v>0</c:v>
                </c:pt>
                <c:pt idx="5">
                  <c:v>0.89999999999999991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2-4F21-83EA-C5F2FBA8E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25318016"/>
        <c:axId val="525319552"/>
        <c:axId val="0"/>
      </c:bar3DChart>
      <c:catAx>
        <c:axId val="525318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5319552"/>
        <c:crosses val="autoZero"/>
        <c:auto val="1"/>
        <c:lblAlgn val="ctr"/>
        <c:lblOffset val="100"/>
        <c:noMultiLvlLbl val="0"/>
      </c:catAx>
      <c:valAx>
        <c:axId val="5253195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525318016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 sz="1100"/>
              <a:t>Average</a:t>
            </a:r>
            <a:r>
              <a:rPr lang="en-US" altLang="zh-CN" sz="1100" baseline="0"/>
              <a:t> Electricity Fees</a:t>
            </a:r>
            <a:r>
              <a:rPr lang="zh-CN" altLang="en-US" sz="1100"/>
              <a:t>，</a:t>
            </a:r>
            <a:r>
              <a:rPr lang="en-US" altLang="zh-CN" sz="1100"/>
              <a:t>RMB/kW-h</a:t>
            </a:r>
            <a:endParaRPr lang="zh-CN" altLang="en-US" sz="1100"/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8604893939750083E-2"/>
          <c:y val="0.15234989196266061"/>
          <c:w val="0.91968821886163887"/>
          <c:h val="0.50803010143801419"/>
        </c:manualLayout>
      </c:layout>
      <c:line3DChart>
        <c:grouping val="standard"/>
        <c:varyColors val="0"/>
        <c:ser>
          <c:idx val="0"/>
          <c:order val="0"/>
          <c:tx>
            <c:strRef>
              <c:f>'[1]Fee Plots'!$B$18</c:f>
              <c:strCache>
                <c:ptCount val="1"/>
                <c:pt idx="0">
                  <c:v>Anshan</c:v>
                </c:pt>
              </c:strCache>
            </c:strRef>
          </c:tx>
          <c:cat>
            <c:strRef>
              <c:f>'[1]Fee Plots'!$C$17:$H$17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Average</c:v>
                </c:pt>
              </c:strCache>
            </c:strRef>
          </c:cat>
          <c:val>
            <c:numRef>
              <c:f>'[1]Fee Plots'!$C$18:$H$18</c:f>
              <c:numCache>
                <c:formatCode>General</c:formatCode>
                <c:ptCount val="6"/>
                <c:pt idx="0">
                  <c:v>0.74473890783799623</c:v>
                </c:pt>
                <c:pt idx="1">
                  <c:v>0.72649521752844015</c:v>
                </c:pt>
                <c:pt idx="2">
                  <c:v>0.72543101058009329</c:v>
                </c:pt>
                <c:pt idx="3">
                  <c:v>0.70749568810104224</c:v>
                </c:pt>
                <c:pt idx="4">
                  <c:v>0.64007146872933607</c:v>
                </c:pt>
                <c:pt idx="5">
                  <c:v>0.70884645855538153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1B-41A3-9558-28C721060E0A}"/>
            </c:ext>
          </c:extLst>
        </c:ser>
        <c:ser>
          <c:idx val="1"/>
          <c:order val="1"/>
          <c:tx>
            <c:strRef>
              <c:f>'[1]Fee Plots'!$B$19</c:f>
              <c:strCache>
                <c:ptCount val="1"/>
                <c:pt idx="0">
                  <c:v>Fushun</c:v>
                </c:pt>
              </c:strCache>
            </c:strRef>
          </c:tx>
          <c:cat>
            <c:strRef>
              <c:f>'[1]Fee Plots'!$C$17:$H$17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Average</c:v>
                </c:pt>
              </c:strCache>
            </c:strRef>
          </c:cat>
          <c:val>
            <c:numRef>
              <c:f>'[1]Fee Plots'!$C$19:$H$19</c:f>
              <c:numCache>
                <c:formatCode>General</c:formatCode>
                <c:ptCount val="6"/>
                <c:pt idx="0">
                  <c:v>0.66269887775927094</c:v>
                </c:pt>
                <c:pt idx="1">
                  <c:v>0.66004283856602564</c:v>
                </c:pt>
                <c:pt idx="2">
                  <c:v>0.65427136593355717</c:v>
                </c:pt>
                <c:pt idx="3">
                  <c:v>0.65395579922721159</c:v>
                </c:pt>
                <c:pt idx="4">
                  <c:v>0.65028136000400083</c:v>
                </c:pt>
                <c:pt idx="5">
                  <c:v>0.65625004829801337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1B-41A3-9558-28C721060E0A}"/>
            </c:ext>
          </c:extLst>
        </c:ser>
        <c:ser>
          <c:idx val="2"/>
          <c:order val="2"/>
          <c:tx>
            <c:strRef>
              <c:f>'[1]Fee Plots'!$B$20</c:f>
              <c:strCache>
                <c:ptCount val="1"/>
                <c:pt idx="0">
                  <c:v>Fuxin</c:v>
                </c:pt>
              </c:strCache>
            </c:strRef>
          </c:tx>
          <c:cat>
            <c:strRef>
              <c:f>'[1]Fee Plots'!$C$17:$H$17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Average</c:v>
                </c:pt>
              </c:strCache>
            </c:strRef>
          </c:cat>
          <c:val>
            <c:numRef>
              <c:f>'[1]Fee Plots'!$C$20:$H$20</c:f>
              <c:numCache>
                <c:formatCode>General</c:formatCode>
                <c:ptCount val="6"/>
                <c:pt idx="0">
                  <c:v>0.76494329657709104</c:v>
                </c:pt>
                <c:pt idx="1">
                  <c:v>0.78712856526320696</c:v>
                </c:pt>
                <c:pt idx="2">
                  <c:v>0.75724306319900336</c:v>
                </c:pt>
                <c:pt idx="3">
                  <c:v>0.7653653965452869</c:v>
                </c:pt>
                <c:pt idx="4">
                  <c:v>0.67538090898164249</c:v>
                </c:pt>
                <c:pt idx="5">
                  <c:v>0.75001224611324613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1B-41A3-9558-28C721060E0A}"/>
            </c:ext>
          </c:extLst>
        </c:ser>
        <c:ser>
          <c:idx val="3"/>
          <c:order val="3"/>
          <c:tx>
            <c:strRef>
              <c:f>'[1]Fee Plots'!$B$21</c:f>
              <c:strCache>
                <c:ptCount val="1"/>
                <c:pt idx="0">
                  <c:v>Gaizhou</c:v>
                </c:pt>
              </c:strCache>
            </c:strRef>
          </c:tx>
          <c:cat>
            <c:strRef>
              <c:f>'[1]Fee Plots'!$C$17:$H$17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Average</c:v>
                </c:pt>
              </c:strCache>
            </c:strRef>
          </c:cat>
          <c:val>
            <c:numRef>
              <c:f>'[1]Fee Plots'!$C$21:$H$21</c:f>
              <c:numCache>
                <c:formatCode>General</c:formatCode>
                <c:ptCount val="6"/>
                <c:pt idx="0">
                  <c:v>0.79999999907217767</c:v>
                </c:pt>
                <c:pt idx="1">
                  <c:v>0.80000000403665861</c:v>
                </c:pt>
                <c:pt idx="2">
                  <c:v>0.80000007518257299</c:v>
                </c:pt>
                <c:pt idx="3">
                  <c:v>0.80000008009154466</c:v>
                </c:pt>
                <c:pt idx="4">
                  <c:v>0.80000004782486966</c:v>
                </c:pt>
                <c:pt idx="5">
                  <c:v>0.80000004124156487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1B-41A3-9558-28C721060E0A}"/>
            </c:ext>
          </c:extLst>
        </c:ser>
        <c:ser>
          <c:idx val="4"/>
          <c:order val="4"/>
          <c:tx>
            <c:strRef>
              <c:f>'[1]Fee Plots'!$B$22</c:f>
              <c:strCache>
                <c:ptCount val="1"/>
                <c:pt idx="0">
                  <c:v>Shenyang</c:v>
                </c:pt>
              </c:strCache>
            </c:strRef>
          </c:tx>
          <c:cat>
            <c:strRef>
              <c:f>'[1]Fee Plots'!$C$17:$H$17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Average</c:v>
                </c:pt>
              </c:strCache>
            </c:strRef>
          </c:cat>
          <c:val>
            <c:numRef>
              <c:f>'[1]Fee Plots'!$C$22:$H$22</c:f>
              <c:numCache>
                <c:formatCode>General</c:formatCode>
                <c:ptCount val="6"/>
                <c:pt idx="0">
                  <c:v>0.73299310660893346</c:v>
                </c:pt>
                <c:pt idx="1">
                  <c:v>0.76344893563922611</c:v>
                </c:pt>
                <c:pt idx="2">
                  <c:v>0.80869612498569898</c:v>
                </c:pt>
                <c:pt idx="3">
                  <c:v>0.66079028168532195</c:v>
                </c:pt>
                <c:pt idx="4">
                  <c:v>0.61798341976839655</c:v>
                </c:pt>
                <c:pt idx="5">
                  <c:v>0.71678237373751552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1B-41A3-9558-28C721060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453760"/>
        <c:axId val="480455296"/>
        <c:axId val="290460096"/>
      </c:line3DChart>
      <c:catAx>
        <c:axId val="480453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80455296"/>
        <c:crosses val="autoZero"/>
        <c:auto val="1"/>
        <c:lblAlgn val="ctr"/>
        <c:lblOffset val="100"/>
        <c:noMultiLvlLbl val="0"/>
      </c:catAx>
      <c:valAx>
        <c:axId val="480455296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</a:ln>
          </c:spPr>
        </c:majorGridlines>
        <c:minorGridlines/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crossAx val="480453760"/>
        <c:crosses val="autoZero"/>
        <c:crossBetween val="between"/>
        <c:majorUnit val="0.2"/>
      </c:valAx>
      <c:serAx>
        <c:axId val="290460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80455296"/>
        <c:crosses val="autoZero"/>
      </c:serAx>
    </c:plotArea>
    <c:legend>
      <c:legendPos val="b"/>
      <c:overlay val="0"/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 sz="1100"/>
              <a:t>Power Usage per Unit</a:t>
            </a:r>
            <a:r>
              <a:rPr lang="en-US" altLang="zh-CN" sz="1100" baseline="0"/>
              <a:t> Water Produced</a:t>
            </a:r>
            <a:r>
              <a:rPr lang="zh-CN" altLang="en-US" sz="1100"/>
              <a:t>，</a:t>
            </a:r>
            <a:r>
              <a:rPr lang="en-US" altLang="zh-CN" sz="1100" baseline="0"/>
              <a:t>kW-h/m</a:t>
            </a:r>
            <a:r>
              <a:rPr lang="en-US" altLang="zh-CN" sz="1100" baseline="30000"/>
              <a:t>3</a:t>
            </a:r>
            <a:endParaRPr lang="zh-CN" altLang="en-US" sz="1100" baseline="30000"/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8837454730608094E-2"/>
          <c:y val="0.14564866965818113"/>
          <c:w val="0.91060604448990978"/>
          <c:h val="0.51203921284239251"/>
        </c:manualLayout>
      </c:layout>
      <c:line3DChart>
        <c:grouping val="standard"/>
        <c:varyColors val="0"/>
        <c:ser>
          <c:idx val="0"/>
          <c:order val="0"/>
          <c:tx>
            <c:strRef>
              <c:f>'[1]Fee Plots'!$B$4</c:f>
              <c:strCache>
                <c:ptCount val="1"/>
                <c:pt idx="0">
                  <c:v>Anshan</c:v>
                </c:pt>
              </c:strCache>
            </c:strRef>
          </c:tx>
          <c:cat>
            <c:strRef>
              <c:f>'[1]Fee Plots'!$C$3:$H$3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Average</c:v>
                </c:pt>
              </c:strCache>
            </c:strRef>
          </c:cat>
          <c:val>
            <c:numRef>
              <c:f>'[1]Fee Plots'!$C$4:$H$4</c:f>
              <c:numCache>
                <c:formatCode>General</c:formatCode>
                <c:ptCount val="6"/>
                <c:pt idx="0">
                  <c:v>0.37956249718253465</c:v>
                </c:pt>
                <c:pt idx="1">
                  <c:v>0.36082946608967637</c:v>
                </c:pt>
                <c:pt idx="2">
                  <c:v>0.32200377346389764</c:v>
                </c:pt>
                <c:pt idx="3">
                  <c:v>0.31509553183310618</c:v>
                </c:pt>
                <c:pt idx="4">
                  <c:v>0.3088234589761239</c:v>
                </c:pt>
                <c:pt idx="5">
                  <c:v>0.33726294550906771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68-42A2-A5D2-C505570448E2}"/>
            </c:ext>
          </c:extLst>
        </c:ser>
        <c:ser>
          <c:idx val="1"/>
          <c:order val="1"/>
          <c:tx>
            <c:strRef>
              <c:f>'[1]Fee Plots'!$B$5</c:f>
              <c:strCache>
                <c:ptCount val="1"/>
                <c:pt idx="0">
                  <c:v>Fushun</c:v>
                </c:pt>
              </c:strCache>
            </c:strRef>
          </c:tx>
          <c:cat>
            <c:strRef>
              <c:f>'[1]Fee Plots'!$C$3:$H$3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Average</c:v>
                </c:pt>
              </c:strCache>
            </c:strRef>
          </c:cat>
          <c:val>
            <c:numRef>
              <c:f>'[1]Fee Plots'!$C$5:$H$5</c:f>
              <c:numCache>
                <c:formatCode>General</c:formatCode>
                <c:ptCount val="6"/>
                <c:pt idx="0">
                  <c:v>0.4215816032821047</c:v>
                </c:pt>
                <c:pt idx="1">
                  <c:v>0.43141706219846132</c:v>
                </c:pt>
                <c:pt idx="2">
                  <c:v>0.42172507711491763</c:v>
                </c:pt>
                <c:pt idx="3">
                  <c:v>0.38730155587923731</c:v>
                </c:pt>
                <c:pt idx="4">
                  <c:v>0.36828022193653154</c:v>
                </c:pt>
                <c:pt idx="5">
                  <c:v>0.40606110408225043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68-42A2-A5D2-C505570448E2}"/>
            </c:ext>
          </c:extLst>
        </c:ser>
        <c:ser>
          <c:idx val="2"/>
          <c:order val="2"/>
          <c:tx>
            <c:strRef>
              <c:f>'[1]Fee Plots'!$B$6</c:f>
              <c:strCache>
                <c:ptCount val="1"/>
                <c:pt idx="0">
                  <c:v>Fuxin</c:v>
                </c:pt>
              </c:strCache>
            </c:strRef>
          </c:tx>
          <c:cat>
            <c:strRef>
              <c:f>'[1]Fee Plots'!$C$3:$H$3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Average</c:v>
                </c:pt>
              </c:strCache>
            </c:strRef>
          </c:cat>
          <c:val>
            <c:numRef>
              <c:f>'[1]Fee Plots'!$C$6:$H$6</c:f>
              <c:numCache>
                <c:formatCode>General</c:formatCode>
                <c:ptCount val="6"/>
                <c:pt idx="0">
                  <c:v>0.70829873463101189</c:v>
                </c:pt>
                <c:pt idx="1">
                  <c:v>0.67690052351707619</c:v>
                </c:pt>
                <c:pt idx="2">
                  <c:v>0.68390859531158876</c:v>
                </c:pt>
                <c:pt idx="3">
                  <c:v>0.69009832087287781</c:v>
                </c:pt>
                <c:pt idx="4">
                  <c:v>0.70090841647380586</c:v>
                </c:pt>
                <c:pt idx="5">
                  <c:v>0.69202291816127215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68-42A2-A5D2-C505570448E2}"/>
            </c:ext>
          </c:extLst>
        </c:ser>
        <c:ser>
          <c:idx val="3"/>
          <c:order val="3"/>
          <c:tx>
            <c:strRef>
              <c:f>'[1]Fee Plots'!$B$7</c:f>
              <c:strCache>
                <c:ptCount val="1"/>
                <c:pt idx="0">
                  <c:v>Gaizhou</c:v>
                </c:pt>
              </c:strCache>
            </c:strRef>
          </c:tx>
          <c:cat>
            <c:strRef>
              <c:f>'[1]Fee Plots'!$C$3:$H$3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Average</c:v>
                </c:pt>
              </c:strCache>
            </c:strRef>
          </c:cat>
          <c:val>
            <c:numRef>
              <c:f>'[1]Fee Plots'!$C$7:$H$7</c:f>
              <c:numCache>
                <c:formatCode>General</c:formatCode>
                <c:ptCount val="6"/>
                <c:pt idx="0">
                  <c:v>0.38185743844109837</c:v>
                </c:pt>
                <c:pt idx="1">
                  <c:v>0.41134022415940225</c:v>
                </c:pt>
                <c:pt idx="2">
                  <c:v>0.43729166340508807</c:v>
                </c:pt>
                <c:pt idx="3">
                  <c:v>0.3698100703443169</c:v>
                </c:pt>
                <c:pt idx="4">
                  <c:v>0.40255475749722325</c:v>
                </c:pt>
                <c:pt idx="5">
                  <c:v>0.40057083076942579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68-42A2-A5D2-C505570448E2}"/>
            </c:ext>
          </c:extLst>
        </c:ser>
        <c:ser>
          <c:idx val="4"/>
          <c:order val="4"/>
          <c:tx>
            <c:strRef>
              <c:f>'[1]Fee Plots'!$B$8</c:f>
              <c:strCache>
                <c:ptCount val="1"/>
                <c:pt idx="0">
                  <c:v>Shenyang</c:v>
                </c:pt>
              </c:strCache>
            </c:strRef>
          </c:tx>
          <c:cat>
            <c:strRef>
              <c:f>'[1]Fee Plots'!$C$3:$H$3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Average</c:v>
                </c:pt>
              </c:strCache>
            </c:strRef>
          </c:cat>
          <c:val>
            <c:numRef>
              <c:f>'[1]Fee Plots'!$C$8:$H$8</c:f>
              <c:numCache>
                <c:formatCode>General</c:formatCode>
                <c:ptCount val="6"/>
                <c:pt idx="0">
                  <c:v>0.60586837654320991</c:v>
                </c:pt>
                <c:pt idx="1">
                  <c:v>0.60980766060606062</c:v>
                </c:pt>
                <c:pt idx="2">
                  <c:v>0.55912143364485978</c:v>
                </c:pt>
                <c:pt idx="3">
                  <c:v>0.5271550626086956</c:v>
                </c:pt>
                <c:pt idx="4">
                  <c:v>0.51471057534246578</c:v>
                </c:pt>
                <c:pt idx="5">
                  <c:v>0.56333262174905829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68-42A2-A5D2-C50557044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502144"/>
        <c:axId val="480503680"/>
        <c:axId val="480435264"/>
      </c:line3DChart>
      <c:catAx>
        <c:axId val="48050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80503680"/>
        <c:crosses val="autoZero"/>
        <c:auto val="1"/>
        <c:lblAlgn val="ctr"/>
        <c:lblOffset val="100"/>
        <c:noMultiLvlLbl val="0"/>
      </c:catAx>
      <c:valAx>
        <c:axId val="480503680"/>
        <c:scaling>
          <c:orientation val="minMax"/>
        </c:scaling>
        <c:delete val="0"/>
        <c:axPos val="l"/>
        <c:majorGridlines/>
        <c:minorGridlines/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crossAx val="480502144"/>
        <c:crosses val="autoZero"/>
        <c:crossBetween val="between"/>
        <c:majorUnit val="0.2"/>
      </c:valAx>
      <c:serAx>
        <c:axId val="480435264"/>
        <c:scaling>
          <c:orientation val="minMax"/>
        </c:scaling>
        <c:delete val="1"/>
        <c:axPos val="b"/>
        <c:majorTickMark val="out"/>
        <c:minorTickMark val="none"/>
        <c:tickLblPos val="nextTo"/>
        <c:crossAx val="480503680"/>
        <c:crosses val="autoZero"/>
      </c:serAx>
    </c:plotArea>
    <c:legend>
      <c:legendPos val="b"/>
      <c:overlay val="0"/>
    </c:legend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val>
            <c:numRef>
              <c:f>'[2]Summary of WSC'!#REF!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'[2]Summary of WSC'!#REF!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'[2]Summary of WSC'!#REF!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3D2-4EFB-B7F9-3DACFD2A2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5538816"/>
        <c:axId val="525540352"/>
        <c:axId val="0"/>
      </c:bar3DChart>
      <c:catAx>
        <c:axId val="525538816"/>
        <c:scaling>
          <c:orientation val="minMax"/>
        </c:scaling>
        <c:delete val="0"/>
        <c:axPos val="l"/>
        <c:majorTickMark val="out"/>
        <c:minorTickMark val="none"/>
        <c:tickLblPos val="nextTo"/>
        <c:crossAx val="525540352"/>
        <c:crosses val="autoZero"/>
        <c:auto val="1"/>
        <c:lblAlgn val="ctr"/>
        <c:lblOffset val="100"/>
        <c:noMultiLvlLbl val="0"/>
      </c:catAx>
      <c:valAx>
        <c:axId val="5255403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25538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Fushun WSC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'[2]His Energy'!$C$29</c:f>
              <c:strCache>
                <c:ptCount val="1"/>
                <c:pt idx="0">
                  <c:v>% of Total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'[2]His Energy'!$B$30:$B$33</c:f>
              <c:strCache>
                <c:ptCount val="4"/>
                <c:pt idx="0">
                  <c:v>% Water Treatment of Total Power Usage</c:v>
                </c:pt>
                <c:pt idx="1">
                  <c:v>% Water Intake Pumping of Total Power Usage</c:v>
                </c:pt>
                <c:pt idx="2">
                  <c:v>% Produced Water Pumping of Total Power Usage</c:v>
                </c:pt>
                <c:pt idx="3">
                  <c:v>% Distribution Pumping of Total Power Usage</c:v>
                </c:pt>
              </c:strCache>
            </c:strRef>
          </c:cat>
          <c:val>
            <c:numRef>
              <c:f>'[2]His Energy'!$C$30:$C$33</c:f>
              <c:numCache>
                <c:formatCode>General</c:formatCode>
                <c:ptCount val="4"/>
                <c:pt idx="0">
                  <c:v>1.0147700478546734E-2</c:v>
                </c:pt>
                <c:pt idx="1">
                  <c:v>0.57878161199879863</c:v>
                </c:pt>
                <c:pt idx="2">
                  <c:v>0.35276532162539526</c:v>
                </c:pt>
                <c:pt idx="3">
                  <c:v>5.8305365897259459E-2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1-4614-BAA9-4C5F38B65C8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Anshan WSC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'[2]His Energy'!$C$13</c:f>
              <c:strCache>
                <c:ptCount val="1"/>
                <c:pt idx="0">
                  <c:v>% of Total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'[2]His Energy'!$B$14:$B$16</c:f>
              <c:strCache>
                <c:ptCount val="3"/>
                <c:pt idx="0">
                  <c:v>% Water Treatment of Total Power Usage</c:v>
                </c:pt>
                <c:pt idx="1">
                  <c:v>% Water Intake Pumping of Total Power Usage</c:v>
                </c:pt>
                <c:pt idx="2">
                  <c:v>% Produced Water Pumping of Total Power Usage</c:v>
                </c:pt>
              </c:strCache>
            </c:strRef>
          </c:cat>
          <c:val>
            <c:numRef>
              <c:f>'[2]His Energy'!$C$14:$C$16</c:f>
              <c:numCache>
                <c:formatCode>General</c:formatCode>
                <c:ptCount val="3"/>
                <c:pt idx="0">
                  <c:v>1.005399811609946E-2</c:v>
                </c:pt>
                <c:pt idx="1">
                  <c:v>0.62254572932714691</c:v>
                </c:pt>
                <c:pt idx="2">
                  <c:v>0.36740027255675339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E-4FC0-90C4-30CFECEBD2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spPr>
    <a:solidFill>
      <a:schemeClr val="tx2">
        <a:lumMod val="60000"/>
        <a:lumOff val="40000"/>
      </a:schemeClr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Fuxin WSC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'[2]His Energy'!$C$46</c:f>
              <c:strCache>
                <c:ptCount val="1"/>
                <c:pt idx="0">
                  <c:v>% of Total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'[2]His Energy'!$B$47:$B$49</c:f>
              <c:strCache>
                <c:ptCount val="3"/>
                <c:pt idx="0">
                  <c:v>% Water Treatment of Total Power Usage</c:v>
                </c:pt>
                <c:pt idx="1">
                  <c:v>% Water Intake Pumping of Total Power Usage</c:v>
                </c:pt>
                <c:pt idx="2">
                  <c:v>% Produced Water Pumping of Total Power Usage</c:v>
                </c:pt>
              </c:strCache>
            </c:strRef>
          </c:cat>
          <c:val>
            <c:numRef>
              <c:f>'[2]His Energy'!$C$47:$C$49</c:f>
              <c:numCache>
                <c:formatCode>General</c:formatCode>
                <c:ptCount val="3"/>
                <c:pt idx="0">
                  <c:v>3.590932424811883E-2</c:v>
                </c:pt>
                <c:pt idx="1">
                  <c:v>0.55342440087139444</c:v>
                </c:pt>
                <c:pt idx="2">
                  <c:v>0.41066627488048679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E-4483-89D3-6B70FB271D2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Gaizhou WSC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'[2]Summary of WSC'!#REF!</c:f>
              <c:numCache>
                <c:formatCode>General</c:formatCode>
                <c:ptCount val="4"/>
                <c:pt idx="0">
                  <c:v>1.3054622220252421E-2</c:v>
                </c:pt>
                <c:pt idx="1">
                  <c:v>0.47389424209492431</c:v>
                </c:pt>
                <c:pt idx="2">
                  <c:v>0</c:v>
                </c:pt>
                <c:pt idx="3">
                  <c:v>0.51305113568482341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'[2]Summary of WSC'!#REF!</c15:sqref>
                        </c15:formulaRef>
                      </c:ext>
                    </c:extLst>
                    <c:strCache>
                      <c:ptCount val="1"/>
                      <c:pt idx="0">
                        <c:v>% of Total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'[2]Summary of WSC'!#REF!</c15:sqref>
                        </c15:formulaRef>
                      </c:ext>
                    </c:extLst>
                    <c:strCache>
                      <c:ptCount val="4"/>
                      <c:pt idx="0">
                        <c:v>% Water Treatment of Total Power Usage</c:v>
                      </c:pt>
                      <c:pt idx="1">
                        <c:v>% Water Intake Pumping of Total Power Usage</c:v>
                      </c:pt>
                      <c:pt idx="2">
                        <c:v>% Produced Water Pumping of Total Power Usage</c:v>
                      </c:pt>
                      <c:pt idx="3">
                        <c:v>% Distribution Pumping of Total Power Usage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F048-47FD-BAE7-6E4C820CF4E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3968573722943"/>
          <c:y val="0.17697869458846532"/>
          <c:w val="0.36938990025348845"/>
          <c:h val="0.80535984220511125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Shenyang WSC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'[2]Summary of WSC'!#REF!</c:f>
              <c:numCache>
                <c:formatCode>General</c:formatCode>
                <c:ptCount val="3"/>
                <c:pt idx="0">
                  <c:v>1.1733311291099766E-2</c:v>
                </c:pt>
                <c:pt idx="1">
                  <c:v>0.15899088821200616</c:v>
                </c:pt>
                <c:pt idx="2">
                  <c:v>0.8292758004968942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'[2]Summary of WSC'!#REF!</c15:sqref>
                        </c15:formulaRef>
                      </c:ext>
                    </c:extLst>
                    <c:strCache>
                      <c:ptCount val="1"/>
                      <c:pt idx="0">
                        <c:v>% of Total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'[2]Summary of WSC'!#REF!</c15:sqref>
                        </c15:formulaRef>
                      </c:ext>
                    </c:extLst>
                    <c:strCache>
                      <c:ptCount val="3"/>
                      <c:pt idx="0">
                        <c:v>% Water Treatment of Total Power Usage</c:v>
                      </c:pt>
                      <c:pt idx="1">
                        <c:v>% Water Intake Pumping of Total Power Usage</c:v>
                      </c:pt>
                      <c:pt idx="2">
                        <c:v>% Produced Water Pumping of Total Power Usage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F58-4A20-9737-4CD29FF463B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30</xdr:row>
      <xdr:rowOff>27831</xdr:rowOff>
    </xdr:from>
    <xdr:to>
      <xdr:col>14</xdr:col>
      <xdr:colOff>343270</xdr:colOff>
      <xdr:row>42</xdr:row>
      <xdr:rowOff>139164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797873</xdr:colOff>
      <xdr:row>16</xdr:row>
      <xdr:rowOff>27831</xdr:rowOff>
    </xdr:from>
    <xdr:to>
      <xdr:col>14</xdr:col>
      <xdr:colOff>331403</xdr:colOff>
      <xdr:row>28</xdr:row>
      <xdr:rowOff>149933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14</xdr:col>
      <xdr:colOff>335298</xdr:colOff>
      <xdr:row>14</xdr:row>
      <xdr:rowOff>131380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640306</xdr:colOff>
      <xdr:row>1</xdr:row>
      <xdr:rowOff>145935</xdr:rowOff>
    </xdr:from>
    <xdr:to>
      <xdr:col>22</xdr:col>
      <xdr:colOff>449788</xdr:colOff>
      <xdr:row>16</xdr:row>
      <xdr:rowOff>37606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359679</xdr:colOff>
      <xdr:row>18</xdr:row>
      <xdr:rowOff>64296</xdr:rowOff>
    </xdr:from>
    <xdr:to>
      <xdr:col>16</xdr:col>
      <xdr:colOff>567089</xdr:colOff>
      <xdr:row>33</xdr:row>
      <xdr:rowOff>68843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363416</xdr:colOff>
      <xdr:row>1</xdr:row>
      <xdr:rowOff>124535</xdr:rowOff>
    </xdr:from>
    <xdr:to>
      <xdr:col>16</xdr:col>
      <xdr:colOff>560297</xdr:colOff>
      <xdr:row>16</xdr:row>
      <xdr:rowOff>39532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344845</xdr:colOff>
      <xdr:row>35</xdr:row>
      <xdr:rowOff>15836</xdr:rowOff>
    </xdr:from>
    <xdr:to>
      <xdr:col>16</xdr:col>
      <xdr:colOff>552255</xdr:colOff>
      <xdr:row>49</xdr:row>
      <xdr:rowOff>25816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346430</xdr:colOff>
      <xdr:row>51</xdr:row>
      <xdr:rowOff>22175</xdr:rowOff>
    </xdr:from>
    <xdr:to>
      <xdr:col>16</xdr:col>
      <xdr:colOff>553840</xdr:colOff>
      <xdr:row>65</xdr:row>
      <xdr:rowOff>140304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301027</xdr:colOff>
      <xdr:row>67</xdr:row>
      <xdr:rowOff>105739</xdr:rowOff>
    </xdr:from>
    <xdr:to>
      <xdr:col>16</xdr:col>
      <xdr:colOff>508437</xdr:colOff>
      <xdr:row>82</xdr:row>
      <xdr:rowOff>27757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853536</xdr:colOff>
      <xdr:row>16</xdr:row>
      <xdr:rowOff>116525</xdr:rowOff>
    </xdr:from>
    <xdr:to>
      <xdr:col>7</xdr:col>
      <xdr:colOff>1365662</xdr:colOff>
      <xdr:row>38</xdr:row>
      <xdr:rowOff>118753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1610592</xdr:colOff>
      <xdr:row>16</xdr:row>
      <xdr:rowOff>133598</xdr:rowOff>
    </xdr:from>
    <xdr:to>
      <xdr:col>10</xdr:col>
      <xdr:colOff>801588</xdr:colOff>
      <xdr:row>38</xdr:row>
      <xdr:rowOff>135826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252352</xdr:colOff>
      <xdr:row>16</xdr:row>
      <xdr:rowOff>133597</xdr:rowOff>
    </xdr:from>
    <xdr:to>
      <xdr:col>14</xdr:col>
      <xdr:colOff>185556</xdr:colOff>
      <xdr:row>38</xdr:row>
      <xdr:rowOff>135825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445325</xdr:colOff>
      <xdr:row>1</xdr:row>
      <xdr:rowOff>7421</xdr:rowOff>
    </xdr:from>
    <xdr:to>
      <xdr:col>18</xdr:col>
      <xdr:colOff>126178</xdr:colOff>
      <xdr:row>23</xdr:row>
      <xdr:rowOff>17071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126178</xdr:colOff>
      <xdr:row>23</xdr:row>
      <xdr:rowOff>9650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b162702/AppData/Local/Microsoft/Windows/INetCache/Content.Outlook/QBPYKQNT/Liaoning%20ESMAP_WSC%20summary_0917-CR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b162702/AppData/Local/Microsoft/Windows/INetCache/Content.Outlook/QBPYKQNT/Liaoning%20ESMAP_NRW%20&amp;%20Energy%20Summary_0917-C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Cs-CHN"/>
      <sheetName val="WSCs"/>
      <sheetName val="Summary of WSC"/>
      <sheetName val="Electricity Fee"/>
      <sheetName val="Fee Plot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2012</v>
          </cell>
          <cell r="D3">
            <v>2013</v>
          </cell>
          <cell r="E3">
            <v>2014</v>
          </cell>
          <cell r="F3">
            <v>2015</v>
          </cell>
          <cell r="G3">
            <v>2016</v>
          </cell>
          <cell r="H3" t="str">
            <v>Average</v>
          </cell>
        </row>
        <row r="4">
          <cell r="B4" t="str">
            <v>Anshan</v>
          </cell>
          <cell r="C4">
            <v>0.37956249718253465</v>
          </cell>
          <cell r="D4">
            <v>0.36082946608967637</v>
          </cell>
          <cell r="E4">
            <v>0.32200377346389764</v>
          </cell>
          <cell r="F4">
            <v>0.31509553183310618</v>
          </cell>
          <cell r="G4">
            <v>0.3088234589761239</v>
          </cell>
          <cell r="H4">
            <v>0.33726294550906771</v>
          </cell>
        </row>
        <row r="5">
          <cell r="B5" t="str">
            <v>Fushun</v>
          </cell>
          <cell r="C5">
            <v>0.4215816032821047</v>
          </cell>
          <cell r="D5">
            <v>0.43141706219846132</v>
          </cell>
          <cell r="E5">
            <v>0.42172507711491763</v>
          </cell>
          <cell r="F5">
            <v>0.38730155587923731</v>
          </cell>
          <cell r="G5">
            <v>0.36828022193653154</v>
          </cell>
          <cell r="H5">
            <v>0.40606110408225043</v>
          </cell>
        </row>
        <row r="6">
          <cell r="B6" t="str">
            <v>Fuxin</v>
          </cell>
          <cell r="C6">
            <v>0.70829873463101189</v>
          </cell>
          <cell r="D6">
            <v>0.67690052351707619</v>
          </cell>
          <cell r="E6">
            <v>0.68390859531158876</v>
          </cell>
          <cell r="F6">
            <v>0.69009832087287781</v>
          </cell>
          <cell r="G6">
            <v>0.70090841647380586</v>
          </cell>
          <cell r="H6">
            <v>0.69202291816127215</v>
          </cell>
        </row>
        <row r="7">
          <cell r="B7" t="str">
            <v>Gaizhou</v>
          </cell>
          <cell r="C7">
            <v>0.38185743844109837</v>
          </cell>
          <cell r="D7">
            <v>0.41134022415940225</v>
          </cell>
          <cell r="E7">
            <v>0.43729166340508807</v>
          </cell>
          <cell r="F7">
            <v>0.3698100703443169</v>
          </cell>
          <cell r="G7">
            <v>0.40255475749722325</v>
          </cell>
          <cell r="H7">
            <v>0.40057083076942579</v>
          </cell>
        </row>
        <row r="8">
          <cell r="B8" t="str">
            <v>Shenyang</v>
          </cell>
          <cell r="C8">
            <v>0.60586837654320991</v>
          </cell>
          <cell r="D8">
            <v>0.60980766060606062</v>
          </cell>
          <cell r="E8">
            <v>0.55912143364485978</v>
          </cell>
          <cell r="F8">
            <v>0.5271550626086956</v>
          </cell>
          <cell r="G8">
            <v>0.51471057534246578</v>
          </cell>
          <cell r="H8">
            <v>0.56333262174905829</v>
          </cell>
        </row>
        <row r="17">
          <cell r="C17">
            <v>2012</v>
          </cell>
          <cell r="D17">
            <v>2013</v>
          </cell>
          <cell r="E17">
            <v>2014</v>
          </cell>
          <cell r="F17">
            <v>2015</v>
          </cell>
          <cell r="G17">
            <v>2016</v>
          </cell>
          <cell r="H17" t="str">
            <v>Average</v>
          </cell>
        </row>
        <row r="18">
          <cell r="B18" t="str">
            <v>Anshan</v>
          </cell>
          <cell r="C18">
            <v>0.74473890783799623</v>
          </cell>
          <cell r="D18">
            <v>0.72649521752844015</v>
          </cell>
          <cell r="E18">
            <v>0.72543101058009329</v>
          </cell>
          <cell r="F18">
            <v>0.70749568810104224</v>
          </cell>
          <cell r="G18">
            <v>0.64007146872933607</v>
          </cell>
          <cell r="H18">
            <v>0.70884645855538153</v>
          </cell>
        </row>
        <row r="19">
          <cell r="B19" t="str">
            <v>Fushun</v>
          </cell>
          <cell r="C19">
            <v>0.66269887775927094</v>
          </cell>
          <cell r="D19">
            <v>0.66004283856602564</v>
          </cell>
          <cell r="E19">
            <v>0.65427136593355717</v>
          </cell>
          <cell r="F19">
            <v>0.65395579922721159</v>
          </cell>
          <cell r="G19">
            <v>0.65028136000400083</v>
          </cell>
          <cell r="H19">
            <v>0.65625004829801337</v>
          </cell>
        </row>
        <row r="20">
          <cell r="B20" t="str">
            <v>Fuxin</v>
          </cell>
          <cell r="C20">
            <v>0.76494329657709104</v>
          </cell>
          <cell r="D20">
            <v>0.78712856526320696</v>
          </cell>
          <cell r="E20">
            <v>0.75724306319900336</v>
          </cell>
          <cell r="F20">
            <v>0.7653653965452869</v>
          </cell>
          <cell r="G20">
            <v>0.67538090898164249</v>
          </cell>
          <cell r="H20">
            <v>0.75001224611324613</v>
          </cell>
        </row>
        <row r="21">
          <cell r="B21" t="str">
            <v>Gaizhou</v>
          </cell>
          <cell r="C21">
            <v>0.79999999907217767</v>
          </cell>
          <cell r="D21">
            <v>0.80000000403665861</v>
          </cell>
          <cell r="E21">
            <v>0.80000007518257299</v>
          </cell>
          <cell r="F21">
            <v>0.80000008009154466</v>
          </cell>
          <cell r="G21">
            <v>0.80000004782486966</v>
          </cell>
          <cell r="H21">
            <v>0.80000004124156487</v>
          </cell>
        </row>
        <row r="22">
          <cell r="B22" t="str">
            <v>Shenyang</v>
          </cell>
          <cell r="C22">
            <v>0.73299310660893346</v>
          </cell>
          <cell r="D22">
            <v>0.76344893563922611</v>
          </cell>
          <cell r="E22">
            <v>0.80869612498569898</v>
          </cell>
          <cell r="F22">
            <v>0.66079028168532195</v>
          </cell>
          <cell r="G22">
            <v>0.61798341976839655</v>
          </cell>
          <cell r="H22">
            <v>0.71678237373751552</v>
          </cell>
        </row>
        <row r="31">
          <cell r="C31">
            <v>2012</v>
          </cell>
          <cell r="D31">
            <v>2013</v>
          </cell>
          <cell r="E31">
            <v>2014</v>
          </cell>
          <cell r="F31">
            <v>2015</v>
          </cell>
          <cell r="G31">
            <v>2016</v>
          </cell>
          <cell r="H31" t="str">
            <v>Average</v>
          </cell>
        </row>
        <row r="32">
          <cell r="B32" t="str">
            <v>Anshan</v>
          </cell>
          <cell r="C32">
            <v>89.807531720600025</v>
          </cell>
          <cell r="D32">
            <v>81.713976854984139</v>
          </cell>
          <cell r="E32">
            <v>47.016192143233098</v>
          </cell>
          <cell r="F32">
            <v>40.971887329616422</v>
          </cell>
          <cell r="G32">
            <v>38.158296074964461</v>
          </cell>
          <cell r="H32">
            <v>59.533576824679628</v>
          </cell>
        </row>
        <row r="33">
          <cell r="B33" t="str">
            <v>Fushun</v>
          </cell>
          <cell r="C33">
            <v>24.134702407740775</v>
          </cell>
          <cell r="D33">
            <v>23.445794302217593</v>
          </cell>
          <cell r="E33">
            <v>23.290086751312902</v>
          </cell>
          <cell r="F33">
            <v>18.384196994526327</v>
          </cell>
          <cell r="G33">
            <v>15.683369520906076</v>
          </cell>
          <cell r="H33">
            <v>20.987629995340733</v>
          </cell>
        </row>
        <row r="34">
          <cell r="B34" t="str">
            <v>Fuxin</v>
          </cell>
          <cell r="C34">
            <v>65.793423593607386</v>
          </cell>
          <cell r="D34">
            <v>56.517204921952548</v>
          </cell>
          <cell r="E34">
            <v>57.267755682724776</v>
          </cell>
          <cell r="F34">
            <v>57.2866713017007</v>
          </cell>
          <cell r="G34">
            <v>56.275515530197808</v>
          </cell>
          <cell r="H34">
            <v>58.628114206036642</v>
          </cell>
        </row>
        <row r="35">
          <cell r="B35" t="str">
            <v>Gaizhou</v>
          </cell>
          <cell r="C35">
            <v>59.302351109063835</v>
          </cell>
          <cell r="D35">
            <v>57.815969954230617</v>
          </cell>
          <cell r="E35">
            <v>52.379955933583233</v>
          </cell>
          <cell r="F35">
            <v>61.911721956144859</v>
          </cell>
          <cell r="G35">
            <v>70.157447039151151</v>
          </cell>
          <cell r="H35">
            <v>60.313489198434738</v>
          </cell>
        </row>
        <row r="36">
          <cell r="B36" t="str">
            <v>Shenyang</v>
          </cell>
          <cell r="C36">
            <v>63.116320995560862</v>
          </cell>
          <cell r="D36">
            <v>63.537206762025022</v>
          </cell>
          <cell r="E36">
            <v>68.505866818307069</v>
          </cell>
          <cell r="F36">
            <v>60.336074732487191</v>
          </cell>
          <cell r="G36">
            <v>55.661202247185216</v>
          </cell>
          <cell r="H36">
            <v>62.231334311113073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W&amp;GDP"/>
      <sheetName val="His NRW"/>
      <sheetName val="Est NRW"/>
      <sheetName val="His Energy"/>
      <sheetName val="Sum Energy"/>
      <sheetName val="WB Loan"/>
      <sheetName val="Water&amp;Energy"/>
      <sheetName val="Project Summary"/>
      <sheetName val="MAP"/>
      <sheetName val="Project Cycle"/>
      <sheetName val="Sheet1"/>
      <sheetName val="Summary of WSC"/>
    </sheetNames>
    <sheetDataSet>
      <sheetData sheetId="0"/>
      <sheetData sheetId="1"/>
      <sheetData sheetId="2"/>
      <sheetData sheetId="3">
        <row r="13">
          <cell r="C13" t="str">
            <v>% of Total</v>
          </cell>
        </row>
        <row r="14">
          <cell r="B14" t="str">
            <v>% Water Treatment of Total Power Usage</v>
          </cell>
          <cell r="C14">
            <v>1.005399811609946E-2</v>
          </cell>
        </row>
        <row r="15">
          <cell r="B15" t="str">
            <v>% Water Intake Pumping of Total Power Usage</v>
          </cell>
          <cell r="C15">
            <v>0.62254572932714691</v>
          </cell>
        </row>
        <row r="16">
          <cell r="B16" t="str">
            <v>% Produced Water Pumping of Total Power Usage</v>
          </cell>
          <cell r="C16">
            <v>0.36740027255675339</v>
          </cell>
        </row>
        <row r="29">
          <cell r="C29" t="str">
            <v>% of Total</v>
          </cell>
        </row>
        <row r="30">
          <cell r="B30" t="str">
            <v>% Water Treatment of Total Power Usage</v>
          </cell>
          <cell r="C30">
            <v>1.0147700478546734E-2</v>
          </cell>
        </row>
        <row r="31">
          <cell r="B31" t="str">
            <v>% Water Intake Pumping of Total Power Usage</v>
          </cell>
          <cell r="C31">
            <v>0.57878161199879863</v>
          </cell>
        </row>
        <row r="32">
          <cell r="B32" t="str">
            <v>% Produced Water Pumping of Total Power Usage</v>
          </cell>
          <cell r="C32">
            <v>0.35276532162539526</v>
          </cell>
        </row>
        <row r="33">
          <cell r="B33" t="str">
            <v>% Distribution Pumping of Total Power Usage</v>
          </cell>
          <cell r="C33">
            <v>5.8305365897259459E-2</v>
          </cell>
        </row>
        <row r="46">
          <cell r="C46" t="str">
            <v>% of Total</v>
          </cell>
        </row>
        <row r="47">
          <cell r="B47" t="str">
            <v>% Water Treatment of Total Power Usage</v>
          </cell>
          <cell r="C47">
            <v>3.590932424811883E-2</v>
          </cell>
        </row>
        <row r="48">
          <cell r="B48" t="str">
            <v>% Water Intake Pumping of Total Power Usage</v>
          </cell>
          <cell r="C48">
            <v>0.55342440087139444</v>
          </cell>
        </row>
        <row r="49">
          <cell r="B49" t="str">
            <v>% Produced Water Pumping of Total Power Usage</v>
          </cell>
          <cell r="C49">
            <v>0.41066627488048679</v>
          </cell>
        </row>
      </sheetData>
      <sheetData sheetId="4"/>
      <sheetData sheetId="5">
        <row r="4">
          <cell r="H4" t="str">
            <v>Total NRW</v>
          </cell>
          <cell r="I4">
            <v>6.9</v>
          </cell>
          <cell r="J4">
            <v>16.669999999999998</v>
          </cell>
          <cell r="K4">
            <v>9.5</v>
          </cell>
          <cell r="L4">
            <v>29</v>
          </cell>
          <cell r="M4">
            <v>3.1999999999999988</v>
          </cell>
        </row>
        <row r="5">
          <cell r="D5">
            <v>6.9</v>
          </cell>
          <cell r="H5" t="str">
            <v>Transmission Main Loss</v>
          </cell>
          <cell r="I5">
            <v>2.4</v>
          </cell>
          <cell r="J5">
            <v>0.37</v>
          </cell>
          <cell r="K5">
            <v>2</v>
          </cell>
          <cell r="L5">
            <v>3</v>
          </cell>
          <cell r="M5">
            <v>1.4599999999999991</v>
          </cell>
        </row>
        <row r="6">
          <cell r="H6" t="str">
            <v>Community Pipeline Loss</v>
          </cell>
          <cell r="I6">
            <v>2.1</v>
          </cell>
          <cell r="J6">
            <v>14.75</v>
          </cell>
          <cell r="K6">
            <v>5.1100000000000003</v>
          </cell>
          <cell r="L6">
            <v>4</v>
          </cell>
          <cell r="M6">
            <v>0.84</v>
          </cell>
        </row>
        <row r="7">
          <cell r="H7" t="str">
            <v>Meter Loss</v>
          </cell>
          <cell r="I7">
            <v>0.49</v>
          </cell>
          <cell r="J7">
            <v>0.31</v>
          </cell>
          <cell r="K7">
            <v>0.82</v>
          </cell>
          <cell r="L7">
            <v>1</v>
          </cell>
          <cell r="M7">
            <v>0</v>
          </cell>
        </row>
        <row r="8">
          <cell r="H8" t="str">
            <v>No-meter Loss</v>
          </cell>
          <cell r="I8">
            <v>0</v>
          </cell>
          <cell r="J8">
            <v>0</v>
          </cell>
          <cell r="K8">
            <v>0</v>
          </cell>
          <cell r="L8">
            <v>18</v>
          </cell>
          <cell r="M8">
            <v>0</v>
          </cell>
        </row>
        <row r="9">
          <cell r="H9" t="str">
            <v>Management Loss</v>
          </cell>
          <cell r="I9">
            <v>0.85</v>
          </cell>
          <cell r="J9">
            <v>1.24</v>
          </cell>
          <cell r="K9">
            <v>1.57</v>
          </cell>
          <cell r="L9">
            <v>3</v>
          </cell>
          <cell r="M9">
            <v>0.89999999999999991</v>
          </cell>
        </row>
        <row r="10">
          <cell r="H10" t="str">
            <v>Others</v>
          </cell>
          <cell r="I10">
            <v>1.06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7">
          <cell r="D17">
            <v>16.669999999999998</v>
          </cell>
        </row>
        <row r="29">
          <cell r="D29">
            <v>9.5</v>
          </cell>
        </row>
        <row r="41">
          <cell r="D41">
            <v>29</v>
          </cell>
        </row>
        <row r="53">
          <cell r="D53">
            <v>3.1999999999999988</v>
          </cell>
        </row>
      </sheetData>
      <sheetData sheetId="6">
        <row r="4">
          <cell r="J4">
            <v>149.83250000000001</v>
          </cell>
        </row>
        <row r="6">
          <cell r="J6">
            <v>118.71</v>
          </cell>
        </row>
        <row r="8">
          <cell r="J8">
            <v>93.76</v>
          </cell>
        </row>
        <row r="10">
          <cell r="J10">
            <v>15.111000000000001</v>
          </cell>
        </row>
        <row r="12">
          <cell r="J12">
            <v>582.27355000000011</v>
          </cell>
        </row>
      </sheetData>
      <sheetData sheetId="7">
        <row r="15">
          <cell r="C15">
            <v>51.636200000000002</v>
          </cell>
          <cell r="D15">
            <v>360.87</v>
          </cell>
          <cell r="E15">
            <v>66.36</v>
          </cell>
          <cell r="F15">
            <v>122.38</v>
          </cell>
          <cell r="G15">
            <v>71.400000000000006</v>
          </cell>
        </row>
        <row r="24">
          <cell r="C24">
            <v>29.9</v>
          </cell>
          <cell r="D24">
            <v>33.22</v>
          </cell>
          <cell r="E24">
            <v>2.75</v>
          </cell>
          <cell r="F24">
            <v>4.5975000000000001</v>
          </cell>
          <cell r="G24">
            <v>44.52</v>
          </cell>
        </row>
      </sheetData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7"/>
  <sheetViews>
    <sheetView tabSelected="1" topLeftCell="A13" zoomScaleNormal="100" workbookViewId="0">
      <selection activeCell="L54" sqref="L54"/>
    </sheetView>
  </sheetViews>
  <sheetFormatPr defaultRowHeight="15" x14ac:dyDescent="0.25"/>
  <cols>
    <col min="2" max="8" width="9.7109375" style="10" customWidth="1"/>
    <col min="9" max="12" width="11.42578125" customWidth="1"/>
    <col min="14" max="14" width="12.85546875" bestFit="1" customWidth="1"/>
  </cols>
  <sheetData>
    <row r="1" spans="2:8" x14ac:dyDescent="0.25">
      <c r="B1"/>
      <c r="C1"/>
      <c r="D1"/>
      <c r="E1"/>
      <c r="F1"/>
      <c r="G1"/>
      <c r="H1"/>
    </row>
    <row r="2" spans="2:8" ht="15.75" thickBot="1" x14ac:dyDescent="0.3">
      <c r="B2" s="236" t="s">
        <v>0</v>
      </c>
      <c r="C2" s="236"/>
      <c r="D2" s="236"/>
      <c r="E2" s="236"/>
      <c r="F2" s="236"/>
      <c r="G2" s="236"/>
      <c r="H2" s="236"/>
    </row>
    <row r="3" spans="2:8" ht="15.75" thickTop="1" x14ac:dyDescent="0.25">
      <c r="B3" s="1" t="s">
        <v>1</v>
      </c>
      <c r="C3" s="2">
        <v>2012</v>
      </c>
      <c r="D3" s="2">
        <v>2013</v>
      </c>
      <c r="E3" s="2">
        <v>2014</v>
      </c>
      <c r="F3" s="2">
        <v>2015</v>
      </c>
      <c r="G3" s="2">
        <v>2016</v>
      </c>
      <c r="H3" s="3" t="s">
        <v>2</v>
      </c>
    </row>
    <row r="4" spans="2:8" x14ac:dyDescent="0.25">
      <c r="B4" s="4" t="s">
        <v>3</v>
      </c>
      <c r="C4" s="5">
        <v>0.37956249718253465</v>
      </c>
      <c r="D4" s="5">
        <v>0.36082946608967637</v>
      </c>
      <c r="E4" s="5">
        <v>0.32200377346389764</v>
      </c>
      <c r="F4" s="5">
        <v>0.31509553183310618</v>
      </c>
      <c r="G4" s="5">
        <v>0.3088234589761239</v>
      </c>
      <c r="H4" s="6">
        <v>0.33726294550906771</v>
      </c>
    </row>
    <row r="5" spans="2:8" x14ac:dyDescent="0.25">
      <c r="B5" s="4" t="s">
        <v>4</v>
      </c>
      <c r="C5" s="5">
        <v>0.4215816032821047</v>
      </c>
      <c r="D5" s="5">
        <v>0.43141706219846132</v>
      </c>
      <c r="E5" s="5">
        <v>0.42172507711491763</v>
      </c>
      <c r="F5" s="5">
        <v>0.38730155587923731</v>
      </c>
      <c r="G5" s="5">
        <v>0.36828022193653154</v>
      </c>
      <c r="H5" s="6">
        <v>0.40606110408225043</v>
      </c>
    </row>
    <row r="6" spans="2:8" x14ac:dyDescent="0.25">
      <c r="B6" s="4" t="s">
        <v>5</v>
      </c>
      <c r="C6" s="5">
        <v>0.70829873463101189</v>
      </c>
      <c r="D6" s="5">
        <v>0.67690052351707619</v>
      </c>
      <c r="E6" s="5">
        <v>0.68390859531158876</v>
      </c>
      <c r="F6" s="5">
        <v>0.69009832087287781</v>
      </c>
      <c r="G6" s="5">
        <v>0.70090841647380586</v>
      </c>
      <c r="H6" s="6">
        <v>0.69202291816127215</v>
      </c>
    </row>
    <row r="7" spans="2:8" x14ac:dyDescent="0.25">
      <c r="B7" s="4" t="s">
        <v>6</v>
      </c>
      <c r="C7" s="5">
        <v>0.38185743844109837</v>
      </c>
      <c r="D7" s="5">
        <v>0.41134022415940225</v>
      </c>
      <c r="E7" s="5">
        <v>0.43729166340508807</v>
      </c>
      <c r="F7" s="5">
        <v>0.3698100703443169</v>
      </c>
      <c r="G7" s="5">
        <v>0.40255475749722325</v>
      </c>
      <c r="H7" s="6">
        <v>0.40057083076942579</v>
      </c>
    </row>
    <row r="8" spans="2:8" ht="15.75" thickBot="1" x14ac:dyDescent="0.3">
      <c r="B8" s="7" t="s">
        <v>7</v>
      </c>
      <c r="C8" s="8">
        <v>0.60586837654320991</v>
      </c>
      <c r="D8" s="8">
        <v>0.60980766060606062</v>
      </c>
      <c r="E8" s="8">
        <v>0.55912143364485978</v>
      </c>
      <c r="F8" s="8">
        <v>0.5271550626086956</v>
      </c>
      <c r="G8" s="8">
        <v>0.51471057534246578</v>
      </c>
      <c r="H8" s="9">
        <v>0.56333262174905829</v>
      </c>
    </row>
    <row r="9" spans="2:8" ht="15.75" thickTop="1" x14ac:dyDescent="0.25"/>
    <row r="10" spans="2:8" x14ac:dyDescent="0.25">
      <c r="B10"/>
      <c r="C10"/>
      <c r="D10"/>
      <c r="E10"/>
      <c r="F10"/>
      <c r="G10"/>
      <c r="H10"/>
    </row>
    <row r="11" spans="2:8" x14ac:dyDescent="0.25">
      <c r="B11"/>
      <c r="C11"/>
      <c r="D11"/>
      <c r="E11"/>
      <c r="F11"/>
      <c r="G11"/>
      <c r="H11"/>
    </row>
    <row r="12" spans="2:8" x14ac:dyDescent="0.25">
      <c r="B12"/>
      <c r="C12"/>
      <c r="D12"/>
      <c r="E12"/>
      <c r="F12"/>
      <c r="G12"/>
      <c r="H12"/>
    </row>
    <row r="13" spans="2:8" x14ac:dyDescent="0.25">
      <c r="B13"/>
      <c r="C13"/>
      <c r="D13"/>
      <c r="E13"/>
      <c r="F13"/>
      <c r="G13"/>
      <c r="H13"/>
    </row>
    <row r="14" spans="2:8" x14ac:dyDescent="0.25">
      <c r="B14"/>
      <c r="C14"/>
      <c r="D14"/>
      <c r="E14"/>
      <c r="F14"/>
      <c r="G14"/>
      <c r="H14"/>
    </row>
    <row r="15" spans="2:8" x14ac:dyDescent="0.25">
      <c r="B15"/>
      <c r="C15"/>
      <c r="D15"/>
      <c r="E15"/>
      <c r="F15"/>
      <c r="G15"/>
      <c r="H15"/>
    </row>
    <row r="16" spans="2:8" ht="15.75" thickBot="1" x14ac:dyDescent="0.3">
      <c r="B16" s="236" t="s">
        <v>8</v>
      </c>
      <c r="C16" s="236"/>
      <c r="D16" s="236"/>
      <c r="E16" s="236"/>
      <c r="F16" s="236"/>
      <c r="G16" s="236"/>
      <c r="H16" s="236"/>
    </row>
    <row r="17" spans="2:17" ht="15.75" thickTop="1" x14ac:dyDescent="0.25">
      <c r="B17" s="1" t="s">
        <v>1</v>
      </c>
      <c r="C17" s="2">
        <v>2012</v>
      </c>
      <c r="D17" s="2">
        <v>2013</v>
      </c>
      <c r="E17" s="2">
        <v>2014</v>
      </c>
      <c r="F17" s="2">
        <v>2015</v>
      </c>
      <c r="G17" s="2">
        <v>2016</v>
      </c>
      <c r="H17" s="3" t="s">
        <v>2</v>
      </c>
    </row>
    <row r="18" spans="2:17" x14ac:dyDescent="0.25">
      <c r="B18" s="4" t="s">
        <v>3</v>
      </c>
      <c r="C18" s="5">
        <v>0.74473890783799623</v>
      </c>
      <c r="D18" s="5">
        <v>0.72649521752844015</v>
      </c>
      <c r="E18" s="5">
        <v>0.72543101058009329</v>
      </c>
      <c r="F18" s="5">
        <v>0.70749568810104224</v>
      </c>
      <c r="G18" s="5">
        <v>0.64007146872933607</v>
      </c>
      <c r="H18" s="6">
        <v>0.70884645855538153</v>
      </c>
    </row>
    <row r="19" spans="2:17" x14ac:dyDescent="0.25">
      <c r="B19" s="4" t="s">
        <v>4</v>
      </c>
      <c r="C19" s="5">
        <v>0.66269887775927094</v>
      </c>
      <c r="D19" s="5">
        <v>0.66004283856602564</v>
      </c>
      <c r="E19" s="5">
        <v>0.65427136593355717</v>
      </c>
      <c r="F19" s="5">
        <v>0.65395579922721159</v>
      </c>
      <c r="G19" s="5">
        <v>0.65028136000400083</v>
      </c>
      <c r="H19" s="6">
        <v>0.65625004829801337</v>
      </c>
    </row>
    <row r="20" spans="2:17" x14ac:dyDescent="0.25">
      <c r="B20" s="4" t="s">
        <v>5</v>
      </c>
      <c r="C20" s="5">
        <v>0.76494329657709104</v>
      </c>
      <c r="D20" s="5">
        <v>0.78712856526320696</v>
      </c>
      <c r="E20" s="5">
        <v>0.75724306319900336</v>
      </c>
      <c r="F20" s="5">
        <v>0.7653653965452869</v>
      </c>
      <c r="G20" s="5">
        <v>0.67538090898164249</v>
      </c>
      <c r="H20" s="6">
        <v>0.75001224611324613</v>
      </c>
    </row>
    <row r="21" spans="2:17" x14ac:dyDescent="0.25">
      <c r="B21" s="4" t="s">
        <v>6</v>
      </c>
      <c r="C21" s="5">
        <v>0.79999999907217767</v>
      </c>
      <c r="D21" s="5">
        <v>0.80000000403665861</v>
      </c>
      <c r="E21" s="5">
        <v>0.80000007518257299</v>
      </c>
      <c r="F21" s="5">
        <v>0.80000008009154466</v>
      </c>
      <c r="G21" s="5">
        <v>0.80000004782486966</v>
      </c>
      <c r="H21" s="6">
        <v>0.80000004124156487</v>
      </c>
    </row>
    <row r="22" spans="2:17" ht="15.75" thickBot="1" x14ac:dyDescent="0.3">
      <c r="B22" s="7" t="s">
        <v>7</v>
      </c>
      <c r="C22" s="8">
        <v>0.73299310660893346</v>
      </c>
      <c r="D22" s="8">
        <v>0.76344893563922611</v>
      </c>
      <c r="E22" s="8">
        <v>0.80869612498569898</v>
      </c>
      <c r="F22" s="8">
        <v>0.66079028168532195</v>
      </c>
      <c r="G22" s="8">
        <v>0.61798341976839655</v>
      </c>
      <c r="H22" s="9">
        <v>0.71678237373751552</v>
      </c>
    </row>
    <row r="23" spans="2:17" ht="15.75" thickTop="1" x14ac:dyDescent="0.25">
      <c r="B23"/>
      <c r="C23"/>
      <c r="D23"/>
      <c r="E23"/>
      <c r="F23"/>
      <c r="G23"/>
      <c r="H23"/>
      <c r="Q23" s="11"/>
    </row>
    <row r="24" spans="2:17" x14ac:dyDescent="0.25">
      <c r="B24"/>
      <c r="C24"/>
      <c r="D24"/>
      <c r="E24"/>
      <c r="F24"/>
      <c r="G24"/>
      <c r="H24"/>
    </row>
    <row r="25" spans="2:17" x14ac:dyDescent="0.25">
      <c r="B25"/>
      <c r="C25"/>
      <c r="D25"/>
      <c r="E25"/>
      <c r="F25"/>
      <c r="G25"/>
      <c r="H25"/>
    </row>
    <row r="26" spans="2:17" x14ac:dyDescent="0.25">
      <c r="B26"/>
      <c r="C26"/>
      <c r="D26"/>
      <c r="E26"/>
      <c r="F26"/>
      <c r="G26"/>
      <c r="H26"/>
    </row>
    <row r="27" spans="2:17" x14ac:dyDescent="0.25">
      <c r="B27"/>
      <c r="C27"/>
      <c r="D27"/>
      <c r="E27"/>
      <c r="F27"/>
      <c r="G27"/>
      <c r="H27"/>
    </row>
    <row r="28" spans="2:17" x14ac:dyDescent="0.25">
      <c r="B28"/>
      <c r="C28"/>
      <c r="D28"/>
      <c r="E28"/>
      <c r="F28"/>
      <c r="G28"/>
      <c r="H28"/>
    </row>
    <row r="29" spans="2:17" x14ac:dyDescent="0.25">
      <c r="B29"/>
      <c r="C29"/>
      <c r="D29"/>
      <c r="E29"/>
      <c r="F29"/>
      <c r="G29"/>
      <c r="H29"/>
    </row>
    <row r="30" spans="2:17" ht="15.75" thickBot="1" x14ac:dyDescent="0.3">
      <c r="B30" s="237" t="s">
        <v>9</v>
      </c>
      <c r="C30" s="237"/>
      <c r="D30" s="237"/>
      <c r="E30" s="237"/>
      <c r="F30" s="237"/>
      <c r="G30" s="237"/>
      <c r="H30" s="237"/>
    </row>
    <row r="31" spans="2:17" ht="15.75" thickTop="1" x14ac:dyDescent="0.25">
      <c r="B31" s="1" t="s">
        <v>1</v>
      </c>
      <c r="C31" s="2">
        <v>2012</v>
      </c>
      <c r="D31" s="2">
        <v>2013</v>
      </c>
      <c r="E31" s="2">
        <v>2014</v>
      </c>
      <c r="F31" s="2">
        <v>2015</v>
      </c>
      <c r="G31" s="2">
        <v>2016</v>
      </c>
      <c r="H31" s="3" t="s">
        <v>2</v>
      </c>
    </row>
    <row r="32" spans="2:17" x14ac:dyDescent="0.25">
      <c r="B32" s="4" t="s">
        <v>3</v>
      </c>
      <c r="C32" s="12">
        <v>89.807531720600025</v>
      </c>
      <c r="D32" s="12">
        <v>81.713976854984139</v>
      </c>
      <c r="E32" s="12">
        <v>47.016192143233098</v>
      </c>
      <c r="F32" s="12">
        <v>40.971887329616422</v>
      </c>
      <c r="G32" s="12">
        <v>38.158296074964461</v>
      </c>
      <c r="H32" s="13">
        <v>59.533576824679628</v>
      </c>
    </row>
    <row r="33" spans="2:8" x14ac:dyDescent="0.25">
      <c r="B33" s="4" t="s">
        <v>4</v>
      </c>
      <c r="C33" s="12">
        <v>24.134702407740775</v>
      </c>
      <c r="D33" s="12">
        <v>23.445794302217593</v>
      </c>
      <c r="E33" s="12">
        <v>23.290086751312902</v>
      </c>
      <c r="F33" s="12">
        <v>18.384196994526327</v>
      </c>
      <c r="G33" s="12">
        <v>15.683369520906076</v>
      </c>
      <c r="H33" s="13">
        <v>20.987629995340733</v>
      </c>
    </row>
    <row r="34" spans="2:8" x14ac:dyDescent="0.25">
      <c r="B34" s="4" t="s">
        <v>5</v>
      </c>
      <c r="C34" s="12">
        <v>65.793423593607386</v>
      </c>
      <c r="D34" s="12">
        <v>56.517204921952548</v>
      </c>
      <c r="E34" s="12">
        <v>57.267755682724776</v>
      </c>
      <c r="F34" s="12">
        <v>57.2866713017007</v>
      </c>
      <c r="G34" s="12">
        <v>56.275515530197808</v>
      </c>
      <c r="H34" s="13">
        <v>58.628114206036642</v>
      </c>
    </row>
    <row r="35" spans="2:8" x14ac:dyDescent="0.25">
      <c r="B35" s="4" t="s">
        <v>6</v>
      </c>
      <c r="C35" s="12">
        <v>59.302351109063835</v>
      </c>
      <c r="D35" s="12">
        <v>57.815969954230617</v>
      </c>
      <c r="E35" s="12">
        <v>52.379955933583233</v>
      </c>
      <c r="F35" s="12">
        <v>61.911721956144859</v>
      </c>
      <c r="G35" s="12">
        <v>70.157447039151151</v>
      </c>
      <c r="H35" s="13">
        <v>60.313489198434738</v>
      </c>
    </row>
    <row r="36" spans="2:8" ht="15.75" thickBot="1" x14ac:dyDescent="0.3">
      <c r="B36" s="7" t="s">
        <v>7</v>
      </c>
      <c r="C36" s="14">
        <v>63.116320995560862</v>
      </c>
      <c r="D36" s="14">
        <v>63.537206762025022</v>
      </c>
      <c r="E36" s="14">
        <v>68.505866818307069</v>
      </c>
      <c r="F36" s="14">
        <v>60.336074732487191</v>
      </c>
      <c r="G36" s="14">
        <v>55.661202247185216</v>
      </c>
      <c r="H36" s="15">
        <v>62.231334311113073</v>
      </c>
    </row>
    <row r="37" spans="2:8" ht="15.75" thickTop="1" x14ac:dyDescent="0.25"/>
  </sheetData>
  <mergeCells count="3">
    <mergeCell ref="B2:H2"/>
    <mergeCell ref="B16:H16"/>
    <mergeCell ref="B30:H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A168"/>
  <sheetViews>
    <sheetView zoomScaleNormal="100" workbookViewId="0">
      <selection activeCell="AE23" sqref="AE23"/>
    </sheetView>
  </sheetViews>
  <sheetFormatPr defaultColWidth="8.7109375" defaultRowHeight="12.75" x14ac:dyDescent="0.2"/>
  <cols>
    <col min="1" max="1" width="8.7109375" style="17"/>
    <col min="2" max="2" width="41.28515625" style="16" customWidth="1"/>
    <col min="3" max="3" width="12" style="17" customWidth="1"/>
    <col min="4" max="4" width="53.5703125" style="18" customWidth="1"/>
    <col min="5" max="10" width="11.140625" style="18" customWidth="1"/>
    <col min="11" max="11" width="7" style="18" customWidth="1"/>
    <col min="12" max="12" width="12.7109375" style="18" customWidth="1"/>
    <col min="13" max="13" width="26.42578125" style="17" customWidth="1"/>
    <col min="14" max="14" width="13.7109375" style="17" customWidth="1"/>
    <col min="15" max="20" width="10.7109375" style="17" customWidth="1"/>
    <col min="21" max="21" width="25.85546875" style="17" customWidth="1"/>
    <col min="22" max="23" width="9" style="17" bestFit="1" customWidth="1"/>
    <col min="24" max="16384" width="8.7109375" style="17"/>
  </cols>
  <sheetData>
    <row r="2" spans="2:21" ht="15.4" customHeight="1" thickBot="1" x14ac:dyDescent="0.25"/>
    <row r="3" spans="2:21" ht="15.4" customHeight="1" thickTop="1" x14ac:dyDescent="0.2">
      <c r="D3" s="238" t="s">
        <v>10</v>
      </c>
      <c r="E3" s="239"/>
      <c r="F3" s="239"/>
      <c r="G3" s="239"/>
      <c r="H3" s="239"/>
      <c r="I3" s="239"/>
      <c r="J3" s="240"/>
      <c r="K3" s="19"/>
      <c r="L3" s="19" t="s">
        <v>2</v>
      </c>
      <c r="N3" s="17" t="s">
        <v>11</v>
      </c>
    </row>
    <row r="4" spans="2:21" ht="13.5" thickBot="1" x14ac:dyDescent="0.25">
      <c r="D4" s="20" t="s">
        <v>12</v>
      </c>
      <c r="E4" s="21">
        <v>42095</v>
      </c>
      <c r="F4" s="21">
        <v>42186</v>
      </c>
      <c r="G4" s="22">
        <v>42278</v>
      </c>
      <c r="H4" s="21">
        <v>42370</v>
      </c>
      <c r="I4" s="21">
        <v>42461</v>
      </c>
      <c r="J4" s="23">
        <v>42552</v>
      </c>
      <c r="K4" s="24"/>
      <c r="L4" s="24"/>
      <c r="M4" s="17" t="s">
        <v>13</v>
      </c>
      <c r="N4" s="16" t="s">
        <v>14</v>
      </c>
      <c r="O4" s="25">
        <v>2015.7</v>
      </c>
      <c r="P4" s="25">
        <v>2015.4</v>
      </c>
      <c r="Q4" s="26" t="s">
        <v>15</v>
      </c>
      <c r="R4" s="25">
        <v>2016.1</v>
      </c>
      <c r="S4" s="25">
        <v>2016.4</v>
      </c>
      <c r="T4" s="25">
        <v>2016.7</v>
      </c>
      <c r="U4" s="17" t="s">
        <v>13</v>
      </c>
    </row>
    <row r="5" spans="2:21" ht="13.5" thickTop="1" x14ac:dyDescent="0.2">
      <c r="D5" s="27" t="s">
        <v>16</v>
      </c>
      <c r="E5" s="28">
        <v>1282369</v>
      </c>
      <c r="F5" s="28">
        <v>1440518</v>
      </c>
      <c r="G5" s="28">
        <v>1300519</v>
      </c>
      <c r="H5" s="28">
        <v>1475429</v>
      </c>
      <c r="I5" s="28">
        <v>1208478</v>
      </c>
      <c r="J5" s="29">
        <v>1284279</v>
      </c>
      <c r="K5" s="30"/>
      <c r="L5" s="30">
        <f>AVERAGE(E5:J5)</f>
        <v>1331932</v>
      </c>
      <c r="M5" s="17" t="s">
        <v>17</v>
      </c>
      <c r="N5" s="16" t="s">
        <v>18</v>
      </c>
      <c r="O5" s="31">
        <v>1440518</v>
      </c>
      <c r="P5" s="31">
        <v>1282369</v>
      </c>
      <c r="Q5" s="31">
        <v>1300519</v>
      </c>
      <c r="R5" s="31">
        <v>1475429</v>
      </c>
      <c r="S5" s="31">
        <v>1208478</v>
      </c>
      <c r="T5" s="32">
        <v>1284279</v>
      </c>
      <c r="U5" s="17" t="s">
        <v>17</v>
      </c>
    </row>
    <row r="6" spans="2:21" x14ac:dyDescent="0.2">
      <c r="D6" s="33" t="s">
        <v>19</v>
      </c>
      <c r="E6" s="34">
        <v>7608</v>
      </c>
      <c r="F6" s="34">
        <v>10093.6</v>
      </c>
      <c r="G6" s="34">
        <v>10093.6</v>
      </c>
      <c r="H6" s="34">
        <v>10093.6</v>
      </c>
      <c r="I6" s="34">
        <v>9768</v>
      </c>
      <c r="J6" s="35">
        <v>10093.6</v>
      </c>
      <c r="K6" s="30"/>
      <c r="L6" s="30">
        <f t="shared" ref="L6:L16" si="0">AVERAGE(E6:J6)</f>
        <v>9625.0666666666657</v>
      </c>
      <c r="N6" s="16" t="s">
        <v>20</v>
      </c>
      <c r="O6" s="36">
        <v>10093.6</v>
      </c>
      <c r="P6" s="36">
        <v>7608</v>
      </c>
      <c r="Q6" s="36">
        <v>10093.6</v>
      </c>
      <c r="R6" s="36">
        <v>10093.6</v>
      </c>
      <c r="S6" s="36">
        <v>9768</v>
      </c>
      <c r="T6" s="37">
        <v>10093.6</v>
      </c>
    </row>
    <row r="7" spans="2:21" x14ac:dyDescent="0.2">
      <c r="D7" s="33" t="s">
        <v>21</v>
      </c>
      <c r="E7" s="34">
        <v>1152</v>
      </c>
      <c r="F7" s="34">
        <v>2134.08</v>
      </c>
      <c r="G7" s="34">
        <v>2625.12</v>
      </c>
      <c r="H7" s="34">
        <v>2625.12</v>
      </c>
      <c r="I7" s="34">
        <v>2102.4</v>
      </c>
      <c r="J7" s="35">
        <v>2134.08</v>
      </c>
      <c r="K7" s="30"/>
      <c r="L7" s="30">
        <f t="shared" si="0"/>
        <v>2128.7999999999997</v>
      </c>
      <c r="M7" s="17" t="s">
        <v>22</v>
      </c>
      <c r="N7" s="16" t="s">
        <v>23</v>
      </c>
      <c r="O7" s="36">
        <v>2134.08</v>
      </c>
      <c r="P7" s="36">
        <v>1152</v>
      </c>
      <c r="Q7" s="36">
        <v>2625.12</v>
      </c>
      <c r="R7" s="36">
        <v>2625.12</v>
      </c>
      <c r="S7" s="36">
        <v>2102.4</v>
      </c>
      <c r="T7" s="37">
        <v>2134.08</v>
      </c>
      <c r="U7" s="17" t="s">
        <v>22</v>
      </c>
    </row>
    <row r="8" spans="2:21" x14ac:dyDescent="0.2">
      <c r="D8" s="33" t="s">
        <v>24</v>
      </c>
      <c r="E8" s="34">
        <v>5207.58</v>
      </c>
      <c r="F8" s="34">
        <v>5337.51</v>
      </c>
      <c r="G8" s="34">
        <v>6384.15</v>
      </c>
      <c r="H8" s="34">
        <v>6748.5</v>
      </c>
      <c r="I8" s="34">
        <v>9730.5</v>
      </c>
      <c r="J8" s="35">
        <v>6713.8</v>
      </c>
      <c r="K8" s="30"/>
      <c r="L8" s="30">
        <f t="shared" si="0"/>
        <v>6687.0066666666671</v>
      </c>
      <c r="N8" s="16" t="s">
        <v>25</v>
      </c>
      <c r="O8" s="36">
        <v>5337.51</v>
      </c>
      <c r="P8" s="36">
        <v>5207.58</v>
      </c>
      <c r="Q8" s="36">
        <v>6384.15</v>
      </c>
      <c r="R8" s="36">
        <v>6748.5</v>
      </c>
      <c r="S8" s="36">
        <v>9730.5</v>
      </c>
      <c r="T8" s="37">
        <v>6713.8</v>
      </c>
    </row>
    <row r="9" spans="2:21" x14ac:dyDescent="0.2">
      <c r="D9" s="33" t="s">
        <v>26</v>
      </c>
      <c r="E9" s="34">
        <v>2890</v>
      </c>
      <c r="F9" s="34">
        <v>2986</v>
      </c>
      <c r="G9" s="34">
        <v>2986</v>
      </c>
      <c r="H9" s="34">
        <v>2986</v>
      </c>
      <c r="I9" s="34">
        <v>2890</v>
      </c>
      <c r="J9" s="35">
        <v>2986</v>
      </c>
      <c r="K9" s="30"/>
      <c r="L9" s="30">
        <f t="shared" si="0"/>
        <v>2954</v>
      </c>
      <c r="M9" s="17" t="s">
        <v>27</v>
      </c>
      <c r="N9" s="16" t="s">
        <v>28</v>
      </c>
      <c r="O9" s="36">
        <v>2986</v>
      </c>
      <c r="P9" s="36">
        <v>2890</v>
      </c>
      <c r="Q9" s="36">
        <v>2986</v>
      </c>
      <c r="R9" s="36">
        <v>2986</v>
      </c>
      <c r="S9" s="36">
        <v>2890</v>
      </c>
      <c r="T9" s="37">
        <v>2986</v>
      </c>
      <c r="U9" s="17" t="s">
        <v>27</v>
      </c>
    </row>
    <row r="10" spans="2:21" x14ac:dyDescent="0.2">
      <c r="D10" s="38" t="s">
        <v>29</v>
      </c>
      <c r="E10" s="34">
        <v>732065</v>
      </c>
      <c r="F10" s="34">
        <v>830866</v>
      </c>
      <c r="G10" s="34">
        <v>808016</v>
      </c>
      <c r="H10" s="34">
        <v>880828</v>
      </c>
      <c r="I10" s="34">
        <v>697367</v>
      </c>
      <c r="J10" s="35">
        <v>769403</v>
      </c>
      <c r="K10" s="30"/>
      <c r="L10" s="30">
        <f t="shared" si="0"/>
        <v>786424.16666666663</v>
      </c>
      <c r="N10" s="16" t="s">
        <v>30</v>
      </c>
      <c r="O10" s="36">
        <v>830866</v>
      </c>
      <c r="P10" s="36">
        <v>732065</v>
      </c>
      <c r="Q10" s="36">
        <v>808016</v>
      </c>
      <c r="R10" s="36">
        <v>880828</v>
      </c>
      <c r="S10" s="36">
        <v>697367</v>
      </c>
      <c r="T10" s="37">
        <v>769403</v>
      </c>
    </row>
    <row r="11" spans="2:21" ht="13.5" thickBot="1" x14ac:dyDescent="0.25">
      <c r="D11" s="39" t="s">
        <v>31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1">
        <v>0</v>
      </c>
      <c r="K11" s="30"/>
      <c r="L11" s="30">
        <f t="shared" si="0"/>
        <v>0</v>
      </c>
      <c r="N11" s="16" t="s">
        <v>32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3">
        <v>0</v>
      </c>
    </row>
    <row r="12" spans="2:21" ht="13.5" thickTop="1" x14ac:dyDescent="0.2">
      <c r="D12" s="44" t="s">
        <v>33</v>
      </c>
      <c r="E12" s="45">
        <f t="shared" ref="E12:J12" si="1">SUM(E5:E11)</f>
        <v>2031291.58</v>
      </c>
      <c r="F12" s="45">
        <f t="shared" si="1"/>
        <v>2291935.1900000004</v>
      </c>
      <c r="G12" s="45">
        <f t="shared" si="1"/>
        <v>2130623.87</v>
      </c>
      <c r="H12" s="45">
        <f t="shared" si="1"/>
        <v>2378710.2200000002</v>
      </c>
      <c r="I12" s="45">
        <f t="shared" si="1"/>
        <v>1930335.9</v>
      </c>
      <c r="J12" s="46">
        <f t="shared" si="1"/>
        <v>2075609.4800000002</v>
      </c>
      <c r="K12" s="30"/>
      <c r="L12" s="30">
        <f t="shared" si="0"/>
        <v>2139751.0400000005</v>
      </c>
    </row>
    <row r="13" spans="2:21" ht="13.5" thickBot="1" x14ac:dyDescent="0.25">
      <c r="B13" s="47" t="s">
        <v>34</v>
      </c>
      <c r="C13" s="47" t="s">
        <v>35</v>
      </c>
      <c r="D13" s="48" t="s">
        <v>36</v>
      </c>
      <c r="E13" s="40">
        <f t="shared" ref="E13:J13" si="2">SUM(E6:E9)</f>
        <v>16857.580000000002</v>
      </c>
      <c r="F13" s="40">
        <f t="shared" si="2"/>
        <v>20551.190000000002</v>
      </c>
      <c r="G13" s="40">
        <f t="shared" si="2"/>
        <v>22088.870000000003</v>
      </c>
      <c r="H13" s="40">
        <f t="shared" si="2"/>
        <v>22453.22</v>
      </c>
      <c r="I13" s="40">
        <f t="shared" si="2"/>
        <v>24490.9</v>
      </c>
      <c r="J13" s="41">
        <f t="shared" si="2"/>
        <v>21927.48</v>
      </c>
      <c r="K13" s="30"/>
      <c r="L13" s="30">
        <f t="shared" si="0"/>
        <v>21394.873333333333</v>
      </c>
    </row>
    <row r="14" spans="2:21" ht="13.5" thickTop="1" x14ac:dyDescent="0.2">
      <c r="B14" s="49" t="s">
        <v>37</v>
      </c>
      <c r="C14" s="50">
        <f>AVERAGE(E14:J14)</f>
        <v>1.005399811609946E-2</v>
      </c>
      <c r="D14" s="51" t="s">
        <v>37</v>
      </c>
      <c r="E14" s="52">
        <f t="shared" ref="E14:J14" si="3">E13/E12</f>
        <v>8.2989464269821872E-3</v>
      </c>
      <c r="F14" s="52">
        <f t="shared" si="3"/>
        <v>8.9667413326814001E-3</v>
      </c>
      <c r="G14" s="52">
        <f t="shared" si="3"/>
        <v>1.0367324946941481E-2</v>
      </c>
      <c r="H14" s="52">
        <f t="shared" si="3"/>
        <v>9.4392414053696711E-3</v>
      </c>
      <c r="I14" s="52">
        <f t="shared" si="3"/>
        <v>1.2687377362665224E-2</v>
      </c>
      <c r="J14" s="53">
        <f t="shared" si="3"/>
        <v>1.05643572219568E-2</v>
      </c>
      <c r="K14" s="54"/>
      <c r="L14" s="54">
        <f t="shared" si="0"/>
        <v>1.005399811609946E-2</v>
      </c>
    </row>
    <row r="15" spans="2:21" x14ac:dyDescent="0.2">
      <c r="B15" s="49" t="s">
        <v>38</v>
      </c>
      <c r="C15" s="50">
        <f>AVERAGE(E15:J15)</f>
        <v>0.62254572932714691</v>
      </c>
      <c r="D15" s="55" t="s">
        <v>38</v>
      </c>
      <c r="E15" s="56">
        <f t="shared" ref="E15:J15" si="4">E5/E12</f>
        <v>0.63130720012141239</v>
      </c>
      <c r="F15" s="56">
        <f t="shared" si="4"/>
        <v>0.62851602710458832</v>
      </c>
      <c r="G15" s="56">
        <f t="shared" si="4"/>
        <v>0.6103935182139868</v>
      </c>
      <c r="H15" s="56">
        <f t="shared" si="4"/>
        <v>0.6202642875936355</v>
      </c>
      <c r="I15" s="56">
        <f t="shared" si="4"/>
        <v>0.62604544628735348</v>
      </c>
      <c r="J15" s="57">
        <f t="shared" si="4"/>
        <v>0.61874789664190577</v>
      </c>
      <c r="K15" s="54"/>
      <c r="L15" s="54">
        <f t="shared" si="0"/>
        <v>0.62254572932714691</v>
      </c>
    </row>
    <row r="16" spans="2:21" ht="13.5" thickBot="1" x14ac:dyDescent="0.25">
      <c r="B16" s="49" t="s">
        <v>39</v>
      </c>
      <c r="C16" s="50">
        <f>AVERAGE(E16:J16)</f>
        <v>0.36740027255675339</v>
      </c>
      <c r="D16" s="58" t="s">
        <v>39</v>
      </c>
      <c r="E16" s="59">
        <f t="shared" ref="E16:J16" si="5">E10/E12</f>
        <v>0.36039385345160541</v>
      </c>
      <c r="F16" s="59">
        <f t="shared" si="5"/>
        <v>0.36251723156273014</v>
      </c>
      <c r="G16" s="59">
        <f t="shared" si="5"/>
        <v>0.37923915683907172</v>
      </c>
      <c r="H16" s="59">
        <f t="shared" si="5"/>
        <v>0.37029647100099478</v>
      </c>
      <c r="I16" s="59">
        <f t="shared" si="5"/>
        <v>0.3612671763499814</v>
      </c>
      <c r="J16" s="60">
        <f t="shared" si="5"/>
        <v>0.37068774613613731</v>
      </c>
      <c r="K16" s="54"/>
      <c r="L16" s="54">
        <f t="shared" si="0"/>
        <v>0.36740027255675339</v>
      </c>
    </row>
    <row r="17" spans="2:21" ht="13.5" thickTop="1" x14ac:dyDescent="0.2">
      <c r="B17" s="49"/>
      <c r="C17" s="50">
        <f>SUM(C14:C16)</f>
        <v>0.99999999999999978</v>
      </c>
      <c r="D17" s="61" t="s">
        <v>40</v>
      </c>
      <c r="E17" s="54"/>
      <c r="F17" s="54"/>
      <c r="G17" s="54"/>
      <c r="H17" s="54"/>
      <c r="I17" s="54"/>
      <c r="J17" s="54"/>
      <c r="K17" s="54"/>
      <c r="L17" s="54"/>
    </row>
    <row r="18" spans="2:21" ht="13.5" thickBot="1" x14ac:dyDescent="0.25"/>
    <row r="19" spans="2:21" ht="15" customHeight="1" thickTop="1" x14ac:dyDescent="0.2">
      <c r="D19" s="238" t="s">
        <v>41</v>
      </c>
      <c r="E19" s="239"/>
      <c r="F19" s="239"/>
      <c r="G19" s="239"/>
      <c r="H19" s="239"/>
      <c r="I19" s="239"/>
      <c r="J19" s="240"/>
      <c r="K19" s="19"/>
      <c r="L19" s="19"/>
      <c r="N19" s="17" t="s">
        <v>42</v>
      </c>
    </row>
    <row r="20" spans="2:21" ht="15" customHeight="1" thickBot="1" x14ac:dyDescent="0.25">
      <c r="D20" s="20" t="s">
        <v>12</v>
      </c>
      <c r="E20" s="21">
        <v>42036</v>
      </c>
      <c r="F20" s="21">
        <v>42156</v>
      </c>
      <c r="G20" s="22">
        <v>42278</v>
      </c>
      <c r="H20" s="21">
        <v>42401</v>
      </c>
      <c r="I20" s="21">
        <v>42522</v>
      </c>
      <c r="J20" s="23">
        <v>42644</v>
      </c>
      <c r="K20" s="24"/>
      <c r="L20" s="24"/>
      <c r="N20" s="16" t="s">
        <v>14</v>
      </c>
      <c r="O20" s="25">
        <v>2015.2</v>
      </c>
      <c r="P20" s="25">
        <v>2015.6</v>
      </c>
      <c r="Q20" s="26" t="s">
        <v>15</v>
      </c>
      <c r="R20" s="25">
        <v>2016.2</v>
      </c>
      <c r="S20" s="25">
        <v>2016.6</v>
      </c>
      <c r="T20" s="26" t="s">
        <v>43</v>
      </c>
      <c r="U20" s="17" t="s">
        <v>44</v>
      </c>
    </row>
    <row r="21" spans="2:21" ht="13.5" thickTop="1" x14ac:dyDescent="0.2">
      <c r="D21" s="27" t="s">
        <v>16</v>
      </c>
      <c r="E21" s="28">
        <v>3041000</v>
      </c>
      <c r="F21" s="28">
        <v>2445800</v>
      </c>
      <c r="G21" s="28">
        <v>2024000</v>
      </c>
      <c r="H21" s="28">
        <v>2152000</v>
      </c>
      <c r="I21" s="28">
        <v>2046000</v>
      </c>
      <c r="J21" s="29">
        <v>2083000</v>
      </c>
      <c r="K21" s="30"/>
      <c r="L21" s="30">
        <f>AVERAGE(E21:J21)</f>
        <v>2298633.3333333335</v>
      </c>
      <c r="N21" s="16" t="s">
        <v>18</v>
      </c>
      <c r="O21" s="62">
        <v>304.10000000000002</v>
      </c>
      <c r="P21" s="62">
        <v>244.58</v>
      </c>
      <c r="Q21" s="62">
        <v>202.4</v>
      </c>
      <c r="R21" s="62">
        <v>215.2</v>
      </c>
      <c r="S21" s="62">
        <v>204.6</v>
      </c>
      <c r="T21" s="63">
        <v>208.3</v>
      </c>
    </row>
    <row r="22" spans="2:21" x14ac:dyDescent="0.2">
      <c r="D22" s="33" t="s">
        <v>19</v>
      </c>
      <c r="E22" s="34">
        <v>16000</v>
      </c>
      <c r="F22" s="34">
        <v>11200.000000000002</v>
      </c>
      <c r="G22" s="34">
        <v>0</v>
      </c>
      <c r="H22" s="34">
        <v>12400</v>
      </c>
      <c r="I22" s="34">
        <v>12600</v>
      </c>
      <c r="J22" s="35">
        <v>12600</v>
      </c>
      <c r="K22" s="30"/>
      <c r="L22" s="30">
        <f t="shared" ref="L22:L33" si="6">AVERAGE(E22:J22)</f>
        <v>10800</v>
      </c>
      <c r="N22" s="16" t="s">
        <v>20</v>
      </c>
      <c r="O22" s="64">
        <v>1.6</v>
      </c>
      <c r="P22" s="64">
        <v>1.1200000000000001</v>
      </c>
      <c r="Q22" s="64">
        <v>0</v>
      </c>
      <c r="R22" s="64">
        <v>1.24</v>
      </c>
      <c r="S22" s="64">
        <v>1.26</v>
      </c>
      <c r="T22" s="65">
        <v>1.26</v>
      </c>
    </row>
    <row r="23" spans="2:21" x14ac:dyDescent="0.2">
      <c r="D23" s="33" t="s">
        <v>21</v>
      </c>
      <c r="E23" s="34">
        <v>0</v>
      </c>
      <c r="F23" s="34">
        <v>12700</v>
      </c>
      <c r="G23" s="34">
        <v>0</v>
      </c>
      <c r="H23" s="34">
        <v>12500</v>
      </c>
      <c r="I23" s="34">
        <v>12400</v>
      </c>
      <c r="J23" s="35">
        <v>12400</v>
      </c>
      <c r="K23" s="30"/>
      <c r="L23" s="30">
        <f t="shared" si="6"/>
        <v>8333.3333333333339</v>
      </c>
      <c r="N23" s="16" t="s">
        <v>23</v>
      </c>
      <c r="O23" s="64">
        <v>0</v>
      </c>
      <c r="P23" s="64">
        <v>1.27</v>
      </c>
      <c r="Q23" s="64">
        <v>0</v>
      </c>
      <c r="R23" s="64">
        <v>1.25</v>
      </c>
      <c r="S23" s="64">
        <v>1.24</v>
      </c>
      <c r="T23" s="65">
        <v>1.24</v>
      </c>
    </row>
    <row r="24" spans="2:21" x14ac:dyDescent="0.2">
      <c r="D24" s="33" t="s">
        <v>24</v>
      </c>
      <c r="E24" s="34">
        <v>14000</v>
      </c>
      <c r="F24" s="34">
        <v>20000</v>
      </c>
      <c r="G24" s="34">
        <v>14100</v>
      </c>
      <c r="H24" s="34">
        <v>25600</v>
      </c>
      <c r="I24" s="34">
        <v>25600</v>
      </c>
      <c r="J24" s="35">
        <v>25500</v>
      </c>
      <c r="K24" s="30"/>
      <c r="L24" s="30">
        <f t="shared" si="6"/>
        <v>20800</v>
      </c>
      <c r="N24" s="16" t="s">
        <v>25</v>
      </c>
      <c r="O24" s="64">
        <v>1.4</v>
      </c>
      <c r="P24" s="64">
        <v>2</v>
      </c>
      <c r="Q24" s="64">
        <v>1.41</v>
      </c>
      <c r="R24" s="64">
        <v>2.56</v>
      </c>
      <c r="S24" s="64">
        <v>2.56</v>
      </c>
      <c r="T24" s="65">
        <v>2.5499999999999998</v>
      </c>
    </row>
    <row r="25" spans="2:21" x14ac:dyDescent="0.2">
      <c r="D25" s="33" t="s">
        <v>26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5">
        <v>0</v>
      </c>
      <c r="K25" s="30"/>
      <c r="L25" s="30">
        <f t="shared" si="6"/>
        <v>0</v>
      </c>
      <c r="N25" s="16" t="s">
        <v>28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5">
        <v>0</v>
      </c>
    </row>
    <row r="26" spans="2:21" x14ac:dyDescent="0.2">
      <c r="D26" s="38" t="s">
        <v>29</v>
      </c>
      <c r="E26" s="34">
        <v>1224000</v>
      </c>
      <c r="F26" s="34">
        <v>1245500</v>
      </c>
      <c r="G26" s="34">
        <v>1420700</v>
      </c>
      <c r="H26" s="34">
        <v>1607000</v>
      </c>
      <c r="I26" s="34">
        <v>1389300</v>
      </c>
      <c r="J26" s="35">
        <v>1423000</v>
      </c>
      <c r="K26" s="30"/>
      <c r="L26" s="30">
        <f t="shared" si="6"/>
        <v>1384916.6666666667</v>
      </c>
      <c r="N26" s="16" t="s">
        <v>30</v>
      </c>
      <c r="O26" s="64">
        <v>122.4</v>
      </c>
      <c r="P26" s="64">
        <v>124.55</v>
      </c>
      <c r="Q26" s="64">
        <v>142.07</v>
      </c>
      <c r="R26" s="64">
        <v>160.69999999999999</v>
      </c>
      <c r="S26" s="64">
        <v>138.93</v>
      </c>
      <c r="T26" s="65">
        <v>142.30000000000001</v>
      </c>
    </row>
    <row r="27" spans="2:21" ht="13.5" thickBot="1" x14ac:dyDescent="0.25">
      <c r="D27" s="39" t="s">
        <v>31</v>
      </c>
      <c r="E27" s="40">
        <v>211500</v>
      </c>
      <c r="F27" s="40">
        <v>181100</v>
      </c>
      <c r="G27" s="40">
        <v>212399.99999999997</v>
      </c>
      <c r="H27" s="40">
        <v>196800</v>
      </c>
      <c r="I27" s="40">
        <v>184400</v>
      </c>
      <c r="J27" s="41">
        <v>392700.00000000006</v>
      </c>
      <c r="K27" s="30"/>
      <c r="L27" s="30">
        <f t="shared" si="6"/>
        <v>229816.66666666666</v>
      </c>
      <c r="N27" s="16" t="s">
        <v>32</v>
      </c>
      <c r="O27" s="66">
        <v>21.15</v>
      </c>
      <c r="P27" s="66">
        <v>18.11</v>
      </c>
      <c r="Q27" s="66">
        <v>21.24</v>
      </c>
      <c r="R27" s="66">
        <v>19.68</v>
      </c>
      <c r="S27" s="66">
        <v>18.440000000000001</v>
      </c>
      <c r="T27" s="67">
        <v>39.270000000000003</v>
      </c>
    </row>
    <row r="28" spans="2:21" ht="13.5" thickTop="1" x14ac:dyDescent="0.2">
      <c r="D28" s="44" t="s">
        <v>33</v>
      </c>
      <c r="E28" s="45">
        <f t="shared" ref="E28:J28" si="7">SUM(E21:E27)</f>
        <v>4506500</v>
      </c>
      <c r="F28" s="45">
        <f t="shared" si="7"/>
        <v>3916300</v>
      </c>
      <c r="G28" s="45">
        <f t="shared" si="7"/>
        <v>3671200</v>
      </c>
      <c r="H28" s="45">
        <f t="shared" si="7"/>
        <v>4006300</v>
      </c>
      <c r="I28" s="45">
        <f t="shared" si="7"/>
        <v>3670300</v>
      </c>
      <c r="J28" s="46">
        <f t="shared" si="7"/>
        <v>3949200</v>
      </c>
      <c r="K28" s="30"/>
      <c r="L28" s="30">
        <f t="shared" si="6"/>
        <v>3953300</v>
      </c>
    </row>
    <row r="29" spans="2:21" ht="13.5" thickBot="1" x14ac:dyDescent="0.25">
      <c r="B29" s="47" t="s">
        <v>45</v>
      </c>
      <c r="C29" s="47" t="s">
        <v>35</v>
      </c>
      <c r="D29" s="68" t="s">
        <v>36</v>
      </c>
      <c r="E29" s="69">
        <f t="shared" ref="E29:J29" si="8">SUM(E22:E25)</f>
        <v>30000</v>
      </c>
      <c r="F29" s="69">
        <f t="shared" si="8"/>
        <v>43900</v>
      </c>
      <c r="G29" s="69">
        <f t="shared" si="8"/>
        <v>14100</v>
      </c>
      <c r="H29" s="69">
        <f t="shared" si="8"/>
        <v>50500</v>
      </c>
      <c r="I29" s="69">
        <f t="shared" si="8"/>
        <v>50600</v>
      </c>
      <c r="J29" s="70">
        <f t="shared" si="8"/>
        <v>50500</v>
      </c>
      <c r="K29" s="30"/>
      <c r="L29" s="30">
        <f t="shared" si="6"/>
        <v>39933.333333333336</v>
      </c>
    </row>
    <row r="30" spans="2:21" ht="13.5" thickTop="1" x14ac:dyDescent="0.2">
      <c r="B30" s="49" t="s">
        <v>37</v>
      </c>
      <c r="C30" s="50">
        <f>AVERAGE(E30:J30)</f>
        <v>1.0147700478546734E-2</v>
      </c>
      <c r="D30" s="55" t="s">
        <v>37</v>
      </c>
      <c r="E30" s="56">
        <f t="shared" ref="E30:J30" si="9">E29/E28</f>
        <v>6.6570509264395877E-3</v>
      </c>
      <c r="F30" s="56">
        <f t="shared" si="9"/>
        <v>1.1209560043919006E-2</v>
      </c>
      <c r="G30" s="56">
        <f t="shared" si="9"/>
        <v>3.8407060361734585E-3</v>
      </c>
      <c r="H30" s="56">
        <f t="shared" si="9"/>
        <v>1.2605146893642514E-2</v>
      </c>
      <c r="I30" s="56">
        <f t="shared" si="9"/>
        <v>1.3786338991363103E-2</v>
      </c>
      <c r="J30" s="57">
        <f t="shared" si="9"/>
        <v>1.2787399979742733E-2</v>
      </c>
      <c r="K30" s="54"/>
      <c r="L30" s="54">
        <f t="shared" si="6"/>
        <v>1.0147700478546734E-2</v>
      </c>
    </row>
    <row r="31" spans="2:21" x14ac:dyDescent="0.2">
      <c r="B31" s="49" t="s">
        <v>38</v>
      </c>
      <c r="C31" s="50">
        <f>AVERAGE(E31:J31)</f>
        <v>0.57878161199879863</v>
      </c>
      <c r="D31" s="55" t="s">
        <v>38</v>
      </c>
      <c r="E31" s="56">
        <f t="shared" ref="E31:J31" si="10">E21/E28</f>
        <v>0.67480306224342612</v>
      </c>
      <c r="F31" s="56">
        <f t="shared" si="10"/>
        <v>0.62451803998672217</v>
      </c>
      <c r="G31" s="56">
        <f t="shared" si="10"/>
        <v>0.55131837001525386</v>
      </c>
      <c r="H31" s="56">
        <f t="shared" si="10"/>
        <v>0.53715398247759782</v>
      </c>
      <c r="I31" s="56">
        <f t="shared" si="10"/>
        <v>0.5574476200855516</v>
      </c>
      <c r="J31" s="57">
        <f t="shared" si="10"/>
        <v>0.52744859718423986</v>
      </c>
      <c r="K31" s="54"/>
      <c r="L31" s="54">
        <f t="shared" si="6"/>
        <v>0.57878161199879863</v>
      </c>
    </row>
    <row r="32" spans="2:21" x14ac:dyDescent="0.2">
      <c r="B32" s="49" t="s">
        <v>39</v>
      </c>
      <c r="C32" s="50">
        <f>AVERAGE(E32:J32)</f>
        <v>0.35276532162539526</v>
      </c>
      <c r="D32" s="55" t="s">
        <v>39</v>
      </c>
      <c r="E32" s="56">
        <f t="shared" ref="E32:J32" si="11">E26/E28</f>
        <v>0.27160767779873518</v>
      </c>
      <c r="F32" s="56">
        <f t="shared" si="11"/>
        <v>0.31802977300002555</v>
      </c>
      <c r="G32" s="56">
        <f t="shared" si="11"/>
        <v>0.38698518195685333</v>
      </c>
      <c r="H32" s="56">
        <f t="shared" si="11"/>
        <v>0.40111823877393105</v>
      </c>
      <c r="I32" s="56">
        <f t="shared" si="11"/>
        <v>0.37852491621938261</v>
      </c>
      <c r="J32" s="57">
        <f t="shared" si="11"/>
        <v>0.36032614200344376</v>
      </c>
      <c r="K32" s="54"/>
      <c r="L32" s="54">
        <f t="shared" si="6"/>
        <v>0.35276532162539526</v>
      </c>
    </row>
    <row r="33" spans="2:27" ht="13.5" thickBot="1" x14ac:dyDescent="0.25">
      <c r="B33" s="49" t="s">
        <v>46</v>
      </c>
      <c r="C33" s="50">
        <f>AVERAGE(E33:J33)</f>
        <v>5.8305365897259459E-2</v>
      </c>
      <c r="D33" s="58" t="s">
        <v>46</v>
      </c>
      <c r="E33" s="59">
        <f t="shared" ref="E33:J33" si="12">E27/E28</f>
        <v>4.6932209031399087E-2</v>
      </c>
      <c r="F33" s="59">
        <f t="shared" si="12"/>
        <v>4.6242626969333296E-2</v>
      </c>
      <c r="G33" s="59">
        <f t="shared" si="12"/>
        <v>5.785574199171932E-2</v>
      </c>
      <c r="H33" s="59">
        <f t="shared" si="12"/>
        <v>4.9122631854828645E-2</v>
      </c>
      <c r="I33" s="59">
        <f t="shared" si="12"/>
        <v>5.0241124703702691E-2</v>
      </c>
      <c r="J33" s="60">
        <f t="shared" si="12"/>
        <v>9.9437860832573707E-2</v>
      </c>
      <c r="K33" s="54"/>
      <c r="L33" s="54">
        <f t="shared" si="6"/>
        <v>5.8305365897259459E-2</v>
      </c>
    </row>
    <row r="34" spans="2:27" ht="13.5" thickTop="1" x14ac:dyDescent="0.2">
      <c r="C34" s="50">
        <f>SUM(C30:C33)</f>
        <v>1</v>
      </c>
      <c r="E34" s="71"/>
      <c r="F34" s="71"/>
      <c r="G34" s="71"/>
      <c r="H34" s="71"/>
      <c r="I34" s="71"/>
      <c r="J34" s="71"/>
      <c r="K34" s="71"/>
      <c r="L34" s="71"/>
    </row>
    <row r="35" spans="2:27" ht="13.5" thickBot="1" x14ac:dyDescent="0.25"/>
    <row r="36" spans="2:27" ht="13.5" thickTop="1" x14ac:dyDescent="0.2">
      <c r="D36" s="238" t="s">
        <v>47</v>
      </c>
      <c r="E36" s="239"/>
      <c r="F36" s="239"/>
      <c r="G36" s="239"/>
      <c r="H36" s="239"/>
      <c r="I36" s="239"/>
      <c r="J36" s="240"/>
      <c r="K36" s="19"/>
      <c r="L36" s="19"/>
      <c r="N36" s="17" t="s">
        <v>48</v>
      </c>
    </row>
    <row r="37" spans="2:27" ht="13.5" thickBot="1" x14ac:dyDescent="0.25">
      <c r="D37" s="20" t="s">
        <v>12</v>
      </c>
      <c r="E37" s="21">
        <v>42036</v>
      </c>
      <c r="F37" s="21">
        <v>42156</v>
      </c>
      <c r="G37" s="22">
        <v>42278</v>
      </c>
      <c r="H37" s="21">
        <v>42401</v>
      </c>
      <c r="I37" s="21">
        <v>42522</v>
      </c>
      <c r="J37" s="23">
        <v>42644</v>
      </c>
      <c r="K37" s="24"/>
      <c r="L37" s="24"/>
      <c r="N37" s="72" t="s">
        <v>14</v>
      </c>
      <c r="O37" s="73" t="s">
        <v>49</v>
      </c>
      <c r="P37" s="73" t="s">
        <v>50</v>
      </c>
      <c r="Q37" s="73" t="s">
        <v>15</v>
      </c>
      <c r="R37" s="73" t="s">
        <v>51</v>
      </c>
      <c r="S37" s="73" t="s">
        <v>52</v>
      </c>
      <c r="T37" s="26" t="s">
        <v>43</v>
      </c>
      <c r="U37" s="17" t="s">
        <v>44</v>
      </c>
    </row>
    <row r="38" spans="2:27" ht="13.5" thickTop="1" x14ac:dyDescent="0.2">
      <c r="D38" s="27" t="s">
        <v>16</v>
      </c>
      <c r="E38" s="28">
        <v>1049574</v>
      </c>
      <c r="F38" s="28">
        <v>666775</v>
      </c>
      <c r="G38" s="28">
        <v>931526.00000000012</v>
      </c>
      <c r="H38" s="28">
        <v>1255436</v>
      </c>
      <c r="I38" s="28">
        <v>923941.00000000012</v>
      </c>
      <c r="J38" s="29">
        <v>732668</v>
      </c>
      <c r="K38" s="30"/>
      <c r="L38" s="30">
        <f>AVERAGE(E38:J38)</f>
        <v>926653.33333333337</v>
      </c>
      <c r="N38" s="72" t="s">
        <v>18</v>
      </c>
      <c r="O38" s="74">
        <v>104.95739999999999</v>
      </c>
      <c r="P38" s="74">
        <v>66.677499999999995</v>
      </c>
      <c r="Q38" s="74">
        <v>93.152600000000007</v>
      </c>
      <c r="R38" s="74">
        <v>125.5436</v>
      </c>
      <c r="S38" s="74">
        <v>92.394100000000009</v>
      </c>
      <c r="T38" s="74">
        <v>73.266800000000003</v>
      </c>
      <c r="V38" s="34">
        <v>3275</v>
      </c>
      <c r="W38" s="34">
        <v>2803</v>
      </c>
      <c r="X38" s="34">
        <v>2547</v>
      </c>
      <c r="Y38" s="34">
        <v>3678</v>
      </c>
      <c r="Z38" s="34">
        <v>2848</v>
      </c>
      <c r="AA38" s="35">
        <v>2527</v>
      </c>
    </row>
    <row r="39" spans="2:27" x14ac:dyDescent="0.2">
      <c r="D39" s="33" t="s">
        <v>53</v>
      </c>
      <c r="E39" s="34">
        <v>3275</v>
      </c>
      <c r="F39" s="34">
        <v>2803</v>
      </c>
      <c r="G39" s="34">
        <v>2547</v>
      </c>
      <c r="H39" s="34">
        <v>3678</v>
      </c>
      <c r="I39" s="34">
        <v>2848</v>
      </c>
      <c r="J39" s="35">
        <v>2527</v>
      </c>
      <c r="K39" s="30"/>
      <c r="L39" s="30">
        <f t="shared" ref="L39:L49" si="13">AVERAGE(E39:J39)</f>
        <v>2946.3333333333335</v>
      </c>
      <c r="N39" s="72" t="s">
        <v>20</v>
      </c>
      <c r="O39" s="74">
        <v>0.57450000000000001</v>
      </c>
      <c r="P39" s="74">
        <v>0.57450000000000001</v>
      </c>
      <c r="Q39" s="74">
        <v>0.57450000000000001</v>
      </c>
      <c r="R39" s="74">
        <v>0.57450000000000001</v>
      </c>
      <c r="S39" s="74">
        <v>0.57450000000000001</v>
      </c>
      <c r="T39" s="74">
        <v>0.57450000000000001</v>
      </c>
      <c r="V39" s="34">
        <v>60014</v>
      </c>
      <c r="W39" s="34">
        <v>47432.999999999993</v>
      </c>
      <c r="X39" s="34">
        <v>46472</v>
      </c>
      <c r="Y39" s="34">
        <v>67071</v>
      </c>
      <c r="Z39" s="34">
        <v>49877</v>
      </c>
      <c r="AA39" s="35">
        <v>43964</v>
      </c>
    </row>
    <row r="40" spans="2:27" x14ac:dyDescent="0.2">
      <c r="D40" s="33" t="s">
        <v>21</v>
      </c>
      <c r="E40" s="34">
        <v>60014</v>
      </c>
      <c r="F40" s="34">
        <v>47432.999999999993</v>
      </c>
      <c r="G40" s="34">
        <v>46472</v>
      </c>
      <c r="H40" s="34">
        <v>67071</v>
      </c>
      <c r="I40" s="34">
        <v>49877</v>
      </c>
      <c r="J40" s="35">
        <v>43964</v>
      </c>
      <c r="K40" s="30"/>
      <c r="L40" s="30">
        <f t="shared" si="13"/>
        <v>52471.833333333336</v>
      </c>
      <c r="N40" s="72" t="s">
        <v>23</v>
      </c>
      <c r="O40" s="74">
        <v>9.4552999999999994</v>
      </c>
      <c r="P40" s="74">
        <v>9.4552999999999994</v>
      </c>
      <c r="Q40" s="74">
        <v>9.4552999999999994</v>
      </c>
      <c r="R40" s="74">
        <v>9.4552999999999994</v>
      </c>
      <c r="S40" s="74">
        <v>9.4552999999999994</v>
      </c>
      <c r="T40" s="74">
        <v>9.4552999999999994</v>
      </c>
      <c r="V40" s="34">
        <v>2929</v>
      </c>
      <c r="W40" s="34">
        <v>2671</v>
      </c>
      <c r="X40" s="34">
        <v>2965.9999999999995</v>
      </c>
      <c r="Y40" s="34">
        <v>3372</v>
      </c>
      <c r="Z40" s="34">
        <v>2922</v>
      </c>
      <c r="AA40" s="35">
        <v>2659.0000000000005</v>
      </c>
    </row>
    <row r="41" spans="2:27" x14ac:dyDescent="0.2">
      <c r="D41" s="33" t="s">
        <v>24</v>
      </c>
      <c r="E41" s="34">
        <v>2929</v>
      </c>
      <c r="F41" s="34">
        <v>2671</v>
      </c>
      <c r="G41" s="34">
        <v>2965.9999999999995</v>
      </c>
      <c r="H41" s="34">
        <v>3372</v>
      </c>
      <c r="I41" s="34">
        <v>2922</v>
      </c>
      <c r="J41" s="35">
        <v>2659.0000000000005</v>
      </c>
      <c r="K41" s="30"/>
      <c r="L41" s="30">
        <f t="shared" si="13"/>
        <v>2919.8333333333335</v>
      </c>
      <c r="N41" s="72" t="s">
        <v>25</v>
      </c>
      <c r="O41" s="74">
        <v>0.72</v>
      </c>
      <c r="P41" s="74">
        <v>0.72</v>
      </c>
      <c r="Q41" s="74">
        <v>0.72</v>
      </c>
      <c r="R41" s="74">
        <v>0.72</v>
      </c>
      <c r="S41" s="74">
        <v>0.72</v>
      </c>
      <c r="T41" s="74">
        <v>0.72</v>
      </c>
      <c r="V41" s="34">
        <v>1649</v>
      </c>
      <c r="W41" s="34">
        <v>1591.0000000000002</v>
      </c>
      <c r="X41" s="34">
        <v>1684</v>
      </c>
      <c r="Y41" s="34">
        <v>1905</v>
      </c>
      <c r="Z41" s="34">
        <v>1701</v>
      </c>
      <c r="AA41" s="35">
        <v>1554</v>
      </c>
    </row>
    <row r="42" spans="2:27" x14ac:dyDescent="0.2">
      <c r="D42" s="33" t="s">
        <v>26</v>
      </c>
      <c r="E42" s="34">
        <v>1649</v>
      </c>
      <c r="F42" s="34">
        <v>1591.0000000000002</v>
      </c>
      <c r="G42" s="34">
        <v>1684</v>
      </c>
      <c r="H42" s="34">
        <v>1905</v>
      </c>
      <c r="I42" s="34">
        <v>1701</v>
      </c>
      <c r="J42" s="35">
        <v>1554</v>
      </c>
      <c r="K42" s="30"/>
      <c r="L42" s="30">
        <f t="shared" si="13"/>
        <v>1680.6666666666667</v>
      </c>
      <c r="N42" s="72" t="s">
        <v>28</v>
      </c>
      <c r="O42" s="74">
        <v>0.432</v>
      </c>
      <c r="P42" s="74">
        <v>0.432</v>
      </c>
      <c r="Q42" s="74">
        <v>0.432</v>
      </c>
      <c r="R42" s="74">
        <v>0.432</v>
      </c>
      <c r="S42" s="74">
        <v>0.432</v>
      </c>
      <c r="T42" s="74">
        <v>0.432</v>
      </c>
    </row>
    <row r="43" spans="2:27" x14ac:dyDescent="0.2">
      <c r="D43" s="38" t="s">
        <v>29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5">
        <v>0</v>
      </c>
      <c r="K43" s="30"/>
      <c r="L43" s="30">
        <f t="shared" si="13"/>
        <v>0</v>
      </c>
      <c r="N43" s="72" t="s">
        <v>30</v>
      </c>
      <c r="O43" s="74">
        <v>164.94110000000001</v>
      </c>
      <c r="P43" s="74">
        <v>172.71769999999998</v>
      </c>
      <c r="Q43" s="74">
        <v>123.9726</v>
      </c>
      <c r="R43" s="74">
        <v>188.36599999999999</v>
      </c>
      <c r="S43" s="74">
        <v>134.42859999999999</v>
      </c>
      <c r="T43" s="74">
        <v>139.7208</v>
      </c>
      <c r="V43" s="40">
        <v>750812</v>
      </c>
      <c r="W43" s="40">
        <v>891139</v>
      </c>
      <c r="X43" s="40">
        <v>414685.99999999994</v>
      </c>
      <c r="Y43" s="40">
        <v>858078</v>
      </c>
      <c r="Z43" s="40">
        <v>552262</v>
      </c>
      <c r="AA43" s="41">
        <v>670536.99999999988</v>
      </c>
    </row>
    <row r="44" spans="2:27" ht="13.5" thickBot="1" x14ac:dyDescent="0.25">
      <c r="D44" s="39" t="s">
        <v>31</v>
      </c>
      <c r="E44" s="40">
        <v>750812</v>
      </c>
      <c r="F44" s="40">
        <v>891139</v>
      </c>
      <c r="G44" s="40">
        <v>414685.99999999994</v>
      </c>
      <c r="H44" s="40">
        <v>858078</v>
      </c>
      <c r="I44" s="40">
        <v>552262</v>
      </c>
      <c r="J44" s="41">
        <v>670536.99999999988</v>
      </c>
      <c r="K44" s="30"/>
      <c r="L44" s="30">
        <f t="shared" si="13"/>
        <v>689585.66666666663</v>
      </c>
      <c r="N44" s="16" t="s">
        <v>32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</row>
    <row r="45" spans="2:27" ht="13.5" thickTop="1" x14ac:dyDescent="0.2">
      <c r="D45" s="44" t="s">
        <v>33</v>
      </c>
      <c r="E45" s="45">
        <f t="shared" ref="E45:J45" si="14">SUM(E38:E44)</f>
        <v>1868253</v>
      </c>
      <c r="F45" s="45">
        <f t="shared" si="14"/>
        <v>1612412</v>
      </c>
      <c r="G45" s="45">
        <f t="shared" si="14"/>
        <v>1399881</v>
      </c>
      <c r="H45" s="45">
        <f t="shared" si="14"/>
        <v>2189540</v>
      </c>
      <c r="I45" s="45">
        <f t="shared" si="14"/>
        <v>1533551</v>
      </c>
      <c r="J45" s="46">
        <f t="shared" si="14"/>
        <v>1453909</v>
      </c>
      <c r="K45" s="30"/>
      <c r="L45" s="30">
        <f t="shared" si="13"/>
        <v>1676257.6666666667</v>
      </c>
      <c r="N45" s="16"/>
    </row>
    <row r="46" spans="2:27" ht="13.5" thickBot="1" x14ac:dyDescent="0.25">
      <c r="B46" s="47" t="s">
        <v>54</v>
      </c>
      <c r="C46" s="47" t="s">
        <v>35</v>
      </c>
      <c r="D46" s="68" t="s">
        <v>36</v>
      </c>
      <c r="E46" s="69">
        <f t="shared" ref="E46:J46" si="15">SUM(E39:E42)</f>
        <v>67867</v>
      </c>
      <c r="F46" s="69">
        <f t="shared" si="15"/>
        <v>54497.999999999993</v>
      </c>
      <c r="G46" s="69">
        <f t="shared" si="15"/>
        <v>53669</v>
      </c>
      <c r="H46" s="69">
        <f t="shared" si="15"/>
        <v>76026</v>
      </c>
      <c r="I46" s="69">
        <f t="shared" si="15"/>
        <v>57348</v>
      </c>
      <c r="J46" s="70">
        <f t="shared" si="15"/>
        <v>50704</v>
      </c>
      <c r="K46" s="30"/>
      <c r="L46" s="30">
        <f t="shared" si="13"/>
        <v>60018.666666666664</v>
      </c>
    </row>
    <row r="47" spans="2:27" ht="13.5" thickTop="1" x14ac:dyDescent="0.2">
      <c r="B47" s="49" t="s">
        <v>37</v>
      </c>
      <c r="C47" s="50">
        <f>AVERAGE(E47:J47)</f>
        <v>3.590932424811883E-2</v>
      </c>
      <c r="D47" s="51" t="s">
        <v>37</v>
      </c>
      <c r="E47" s="75">
        <f t="shared" ref="E47:J47" si="16">E46/E45</f>
        <v>3.6326450432569893E-2</v>
      </c>
      <c r="F47" s="75">
        <f t="shared" si="16"/>
        <v>3.3799053839837459E-2</v>
      </c>
      <c r="G47" s="75">
        <f t="shared" si="16"/>
        <v>3.8338258751993919E-2</v>
      </c>
      <c r="H47" s="75">
        <f t="shared" si="16"/>
        <v>3.4722361774619327E-2</v>
      </c>
      <c r="I47" s="75">
        <f t="shared" si="16"/>
        <v>3.7395561021446304E-2</v>
      </c>
      <c r="J47" s="76">
        <f t="shared" si="16"/>
        <v>3.4874259668246088E-2</v>
      </c>
      <c r="K47" s="54"/>
      <c r="L47" s="54">
        <f t="shared" si="13"/>
        <v>3.590932424811883E-2</v>
      </c>
    </row>
    <row r="48" spans="2:27" x14ac:dyDescent="0.2">
      <c r="B48" s="49" t="s">
        <v>38</v>
      </c>
      <c r="C48" s="50">
        <f>AVERAGE(E48:J48)</f>
        <v>0.55342440087139444</v>
      </c>
      <c r="D48" s="55" t="s">
        <v>38</v>
      </c>
      <c r="E48" s="56">
        <f t="shared" ref="E48:J48" si="17">E38/E45</f>
        <v>0.56179436082800349</v>
      </c>
      <c r="F48" s="56">
        <f t="shared" si="17"/>
        <v>0.41352644361366697</v>
      </c>
      <c r="G48" s="56">
        <f t="shared" si="17"/>
        <v>0.66543227602917687</v>
      </c>
      <c r="H48" s="56">
        <f t="shared" si="17"/>
        <v>0.57337888323574815</v>
      </c>
      <c r="I48" s="56">
        <f t="shared" si="17"/>
        <v>0.60248469076020306</v>
      </c>
      <c r="J48" s="57">
        <f t="shared" si="17"/>
        <v>0.50392975076156765</v>
      </c>
      <c r="K48" s="54"/>
      <c r="L48" s="54">
        <f t="shared" si="13"/>
        <v>0.55342440087139444</v>
      </c>
    </row>
    <row r="49" spans="2:21" ht="13.5" thickBot="1" x14ac:dyDescent="0.25">
      <c r="B49" s="49" t="s">
        <v>39</v>
      </c>
      <c r="C49" s="50">
        <f>AVERAGE(E49:J49)</f>
        <v>0.41066627488048679</v>
      </c>
      <c r="D49" s="58" t="s">
        <v>39</v>
      </c>
      <c r="E49" s="59">
        <f>E44/E45</f>
        <v>0.40187918873942663</v>
      </c>
      <c r="F49" s="59">
        <f t="shared" ref="F49:J49" si="18">F44/F45</f>
        <v>0.55267450254649553</v>
      </c>
      <c r="G49" s="59">
        <f t="shared" si="18"/>
        <v>0.29622946521882926</v>
      </c>
      <c r="H49" s="59">
        <f t="shared" si="18"/>
        <v>0.3918987549896325</v>
      </c>
      <c r="I49" s="59">
        <f t="shared" si="18"/>
        <v>0.36011974821835074</v>
      </c>
      <c r="J49" s="60">
        <f t="shared" si="18"/>
        <v>0.4611959895701862</v>
      </c>
      <c r="K49" s="54"/>
      <c r="L49" s="54">
        <f t="shared" si="13"/>
        <v>0.41066627488048679</v>
      </c>
    </row>
    <row r="50" spans="2:21" ht="13.5" thickTop="1" x14ac:dyDescent="0.2">
      <c r="B50" s="49"/>
      <c r="C50" s="50">
        <f>SUM(C47:C49)</f>
        <v>1</v>
      </c>
      <c r="D50" s="77" t="s">
        <v>55</v>
      </c>
    </row>
    <row r="51" spans="2:21" ht="13.5" thickBot="1" x14ac:dyDescent="0.25">
      <c r="D51" s="61"/>
    </row>
    <row r="52" spans="2:21" ht="13.5" thickTop="1" x14ac:dyDescent="0.2">
      <c r="D52" s="238" t="s">
        <v>56</v>
      </c>
      <c r="E52" s="239"/>
      <c r="F52" s="239"/>
      <c r="G52" s="239"/>
      <c r="H52" s="239"/>
      <c r="I52" s="239"/>
      <c r="J52" s="240"/>
      <c r="K52" s="19"/>
      <c r="L52" s="19"/>
      <c r="N52" s="17" t="s">
        <v>57</v>
      </c>
    </row>
    <row r="53" spans="2:21" ht="13.5" thickBot="1" x14ac:dyDescent="0.25">
      <c r="D53" s="20" t="s">
        <v>12</v>
      </c>
      <c r="E53" s="21">
        <v>42005</v>
      </c>
      <c r="F53" s="21">
        <v>42095</v>
      </c>
      <c r="G53" s="22">
        <v>42217</v>
      </c>
      <c r="H53" s="21">
        <v>42370</v>
      </c>
      <c r="I53" s="21">
        <v>42461</v>
      </c>
      <c r="J53" s="23">
        <v>42583</v>
      </c>
      <c r="K53" s="24"/>
      <c r="L53" s="24"/>
      <c r="N53" s="72" t="s">
        <v>14</v>
      </c>
      <c r="O53" s="73" t="s">
        <v>58</v>
      </c>
      <c r="P53" s="73" t="s">
        <v>59</v>
      </c>
      <c r="Q53" s="73" t="s">
        <v>60</v>
      </c>
      <c r="R53" s="73" t="s">
        <v>61</v>
      </c>
      <c r="S53" s="26" t="s">
        <v>62</v>
      </c>
      <c r="T53" s="26" t="s">
        <v>63</v>
      </c>
      <c r="U53" s="17" t="s">
        <v>44</v>
      </c>
    </row>
    <row r="54" spans="2:21" ht="13.5" thickTop="1" x14ac:dyDescent="0.2">
      <c r="D54" s="27" t="s">
        <v>16</v>
      </c>
      <c r="E54" s="28">
        <v>121519.99999999999</v>
      </c>
      <c r="F54" s="28">
        <v>111720</v>
      </c>
      <c r="G54" s="28">
        <v>120912</v>
      </c>
      <c r="H54" s="28">
        <v>112406</v>
      </c>
      <c r="I54" s="28">
        <v>114660</v>
      </c>
      <c r="J54" s="29">
        <v>115444</v>
      </c>
      <c r="K54" s="30"/>
      <c r="L54" s="30">
        <f>AVERAGE(E54:J54)</f>
        <v>116110.33333333333</v>
      </c>
      <c r="N54" s="72" t="s">
        <v>18</v>
      </c>
      <c r="O54" s="74">
        <v>12.151999999999999</v>
      </c>
      <c r="P54" s="74">
        <v>11.172000000000001</v>
      </c>
      <c r="Q54" s="74">
        <v>12.091200000000001</v>
      </c>
      <c r="R54" s="74">
        <v>11.240600000000001</v>
      </c>
      <c r="S54" s="74">
        <v>11.465999999999999</v>
      </c>
      <c r="T54" s="74">
        <v>11.5444</v>
      </c>
    </row>
    <row r="55" spans="2:21" x14ac:dyDescent="0.2">
      <c r="D55" s="33" t="s">
        <v>19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5">
        <v>0</v>
      </c>
      <c r="K55" s="30"/>
      <c r="L55" s="30">
        <f t="shared" ref="L55:L66" si="19">AVERAGE(E55:J55)</f>
        <v>0</v>
      </c>
      <c r="N55" s="72" t="s">
        <v>20</v>
      </c>
      <c r="O55" s="74">
        <v>0</v>
      </c>
      <c r="P55" s="74">
        <v>0</v>
      </c>
      <c r="Q55" s="74">
        <v>0</v>
      </c>
      <c r="R55" s="74">
        <v>0</v>
      </c>
      <c r="S55" s="74">
        <v>0</v>
      </c>
      <c r="T55" s="74">
        <v>0</v>
      </c>
    </row>
    <row r="56" spans="2:21" x14ac:dyDescent="0.2">
      <c r="D56" s="33" t="s">
        <v>21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5">
        <v>0</v>
      </c>
      <c r="K56" s="30"/>
      <c r="L56" s="30">
        <f t="shared" si="19"/>
        <v>0</v>
      </c>
      <c r="N56" s="72" t="s">
        <v>23</v>
      </c>
      <c r="O56" s="74">
        <v>0</v>
      </c>
      <c r="P56" s="74">
        <v>0</v>
      </c>
      <c r="Q56" s="74">
        <v>0</v>
      </c>
      <c r="R56" s="74">
        <v>0</v>
      </c>
      <c r="S56" s="74">
        <v>0</v>
      </c>
      <c r="T56" s="74">
        <v>0</v>
      </c>
    </row>
    <row r="57" spans="2:21" x14ac:dyDescent="0.2">
      <c r="D57" s="33" t="s">
        <v>24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5">
        <v>0</v>
      </c>
      <c r="K57" s="30"/>
      <c r="L57" s="30">
        <f t="shared" si="19"/>
        <v>0</v>
      </c>
      <c r="N57" s="72" t="s">
        <v>25</v>
      </c>
      <c r="O57" s="74">
        <v>0</v>
      </c>
      <c r="P57" s="74">
        <v>0</v>
      </c>
      <c r="Q57" s="74">
        <v>0</v>
      </c>
      <c r="R57" s="74">
        <v>0</v>
      </c>
      <c r="S57" s="74">
        <v>0</v>
      </c>
      <c r="T57" s="74">
        <v>0</v>
      </c>
    </row>
    <row r="58" spans="2:21" x14ac:dyDescent="0.2">
      <c r="D58" s="33" t="s">
        <v>26</v>
      </c>
      <c r="E58" s="34">
        <v>3240</v>
      </c>
      <c r="F58" s="34">
        <v>3200</v>
      </c>
      <c r="G58" s="34">
        <v>3240</v>
      </c>
      <c r="H58" s="34">
        <v>3105</v>
      </c>
      <c r="I58" s="34">
        <v>3215</v>
      </c>
      <c r="J58" s="35">
        <v>3186</v>
      </c>
      <c r="K58" s="30"/>
      <c r="L58" s="30">
        <f t="shared" si="19"/>
        <v>3197.6666666666665</v>
      </c>
      <c r="N58" s="72" t="s">
        <v>28</v>
      </c>
      <c r="O58" s="74">
        <v>0.32400000000000001</v>
      </c>
      <c r="P58" s="74">
        <v>0.32</v>
      </c>
      <c r="Q58" s="74">
        <v>0.32400000000000001</v>
      </c>
      <c r="R58" s="74">
        <v>0.3105</v>
      </c>
      <c r="S58" s="74">
        <v>0.32150000000000001</v>
      </c>
      <c r="T58" s="74">
        <v>0.31859999999999999</v>
      </c>
    </row>
    <row r="59" spans="2:21" x14ac:dyDescent="0.2">
      <c r="D59" s="38" t="s">
        <v>29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5">
        <v>0</v>
      </c>
      <c r="K59" s="30"/>
      <c r="L59" s="30">
        <f t="shared" si="19"/>
        <v>0</v>
      </c>
      <c r="N59" s="72" t="s">
        <v>30</v>
      </c>
      <c r="O59" s="74">
        <v>0</v>
      </c>
      <c r="P59" s="74">
        <v>0</v>
      </c>
      <c r="Q59" s="74">
        <v>0</v>
      </c>
      <c r="R59" s="74">
        <v>0</v>
      </c>
      <c r="S59" s="74">
        <v>0</v>
      </c>
      <c r="T59" s="74">
        <v>0</v>
      </c>
    </row>
    <row r="60" spans="2:21" ht="13.5" thickBot="1" x14ac:dyDescent="0.25">
      <c r="D60" s="39" t="s">
        <v>31</v>
      </c>
      <c r="E60" s="40">
        <v>122221</v>
      </c>
      <c r="F60" s="40">
        <v>124628</v>
      </c>
      <c r="G60" s="40">
        <v>122833</v>
      </c>
      <c r="H60" s="40">
        <v>132441</v>
      </c>
      <c r="I60" s="40">
        <v>122315</v>
      </c>
      <c r="J60" s="41">
        <v>129795</v>
      </c>
      <c r="K60" s="30"/>
      <c r="L60" s="30">
        <f t="shared" si="19"/>
        <v>125705.5</v>
      </c>
      <c r="N60" s="16" t="s">
        <v>32</v>
      </c>
      <c r="O60" s="74">
        <v>12.222099999999999</v>
      </c>
      <c r="P60" s="74">
        <v>12.4628</v>
      </c>
      <c r="Q60" s="74">
        <v>12.283300000000001</v>
      </c>
      <c r="R60" s="74">
        <v>13.2441</v>
      </c>
      <c r="S60" s="74">
        <v>12.2315</v>
      </c>
      <c r="T60" s="74">
        <v>12.9795</v>
      </c>
    </row>
    <row r="61" spans="2:21" ht="13.5" thickTop="1" x14ac:dyDescent="0.2">
      <c r="D61" s="44" t="s">
        <v>33</v>
      </c>
      <c r="E61" s="45">
        <f t="shared" ref="E61:J61" si="20">SUM(E54:E60)</f>
        <v>246981</v>
      </c>
      <c r="F61" s="45">
        <f t="shared" si="20"/>
        <v>239548</v>
      </c>
      <c r="G61" s="45">
        <f t="shared" si="20"/>
        <v>246985</v>
      </c>
      <c r="H61" s="45">
        <f t="shared" si="20"/>
        <v>247952</v>
      </c>
      <c r="I61" s="45">
        <f t="shared" si="20"/>
        <v>240190</v>
      </c>
      <c r="J61" s="46">
        <f t="shared" si="20"/>
        <v>248425</v>
      </c>
      <c r="K61" s="30"/>
      <c r="L61" s="30">
        <f t="shared" si="19"/>
        <v>245013.5</v>
      </c>
    </row>
    <row r="62" spans="2:21" ht="13.5" thickBot="1" x14ac:dyDescent="0.25">
      <c r="B62" s="47" t="s">
        <v>64</v>
      </c>
      <c r="C62" s="47" t="s">
        <v>35</v>
      </c>
      <c r="D62" s="68" t="s">
        <v>36</v>
      </c>
      <c r="E62" s="69">
        <f t="shared" ref="E62:J62" si="21">SUM(E55:E58)</f>
        <v>3240</v>
      </c>
      <c r="F62" s="69">
        <f t="shared" si="21"/>
        <v>3200</v>
      </c>
      <c r="G62" s="69">
        <f t="shared" si="21"/>
        <v>3240</v>
      </c>
      <c r="H62" s="69">
        <f t="shared" si="21"/>
        <v>3105</v>
      </c>
      <c r="I62" s="69">
        <f t="shared" si="21"/>
        <v>3215</v>
      </c>
      <c r="J62" s="70">
        <f t="shared" si="21"/>
        <v>3186</v>
      </c>
      <c r="K62" s="30"/>
      <c r="L62" s="30">
        <f t="shared" si="19"/>
        <v>3197.6666666666665</v>
      </c>
    </row>
    <row r="63" spans="2:21" ht="13.5" thickTop="1" x14ac:dyDescent="0.2">
      <c r="B63" s="49" t="s">
        <v>37</v>
      </c>
      <c r="C63" s="50">
        <f>AVERAGE(E63:J63)</f>
        <v>1.3054622220252421E-2</v>
      </c>
      <c r="D63" s="55" t="s">
        <v>37</v>
      </c>
      <c r="E63" s="56">
        <f t="shared" ref="E63:J63" si="22">E62/E61</f>
        <v>1.3118418015960741E-2</v>
      </c>
      <c r="F63" s="56">
        <f t="shared" si="22"/>
        <v>1.3358491826272814E-2</v>
      </c>
      <c r="G63" s="56">
        <f t="shared" si="22"/>
        <v>1.3118205559042048E-2</v>
      </c>
      <c r="H63" s="56">
        <f t="shared" si="22"/>
        <v>1.2522585016454797E-2</v>
      </c>
      <c r="I63" s="56">
        <f t="shared" si="22"/>
        <v>1.3385236687622299E-2</v>
      </c>
      <c r="J63" s="57">
        <f t="shared" si="22"/>
        <v>1.2824796216161819E-2</v>
      </c>
      <c r="K63" s="54"/>
      <c r="L63" s="54">
        <f t="shared" si="19"/>
        <v>1.3054622220252421E-2</v>
      </c>
    </row>
    <row r="64" spans="2:21" x14ac:dyDescent="0.2">
      <c r="B64" s="49" t="s">
        <v>38</v>
      </c>
      <c r="C64" s="50">
        <f>AVERAGE(E64:J64)</f>
        <v>0.47389424209492431</v>
      </c>
      <c r="D64" s="55" t="s">
        <v>38</v>
      </c>
      <c r="E64" s="56">
        <f t="shared" ref="E64:J64" si="23">E54/E61</f>
        <v>0.4920216534875152</v>
      </c>
      <c r="F64" s="56">
        <f t="shared" si="23"/>
        <v>0.46637834588474963</v>
      </c>
      <c r="G64" s="56">
        <f t="shared" si="23"/>
        <v>0.4895519970848432</v>
      </c>
      <c r="H64" s="56">
        <f t="shared" si="23"/>
        <v>0.45333774278892691</v>
      </c>
      <c r="I64" s="56">
        <f t="shared" si="23"/>
        <v>0.47737208043632123</v>
      </c>
      <c r="J64" s="57">
        <f t="shared" si="23"/>
        <v>0.4647036328871893</v>
      </c>
      <c r="K64" s="54"/>
      <c r="L64" s="54">
        <f t="shared" si="19"/>
        <v>0.47389424209492431</v>
      </c>
    </row>
    <row r="65" spans="2:20" x14ac:dyDescent="0.2">
      <c r="B65" s="49" t="s">
        <v>39</v>
      </c>
      <c r="C65" s="50">
        <f>AVERAGE(E65:J65)</f>
        <v>0</v>
      </c>
      <c r="D65" s="55" t="s">
        <v>39</v>
      </c>
      <c r="E65" s="56">
        <f t="shared" ref="E65:J65" si="24">E59/E61</f>
        <v>0</v>
      </c>
      <c r="F65" s="56">
        <f t="shared" si="24"/>
        <v>0</v>
      </c>
      <c r="G65" s="56">
        <f t="shared" si="24"/>
        <v>0</v>
      </c>
      <c r="H65" s="56">
        <f t="shared" si="24"/>
        <v>0</v>
      </c>
      <c r="I65" s="56">
        <f t="shared" si="24"/>
        <v>0</v>
      </c>
      <c r="J65" s="57">
        <f t="shared" si="24"/>
        <v>0</v>
      </c>
      <c r="K65" s="54"/>
      <c r="L65" s="54">
        <f t="shared" si="19"/>
        <v>0</v>
      </c>
    </row>
    <row r="66" spans="2:20" ht="13.5" thickBot="1" x14ac:dyDescent="0.25">
      <c r="B66" s="49" t="s">
        <v>46</v>
      </c>
      <c r="C66" s="50">
        <f>AVERAGE(E66:J66)</f>
        <v>0.51305113568482341</v>
      </c>
      <c r="D66" s="58" t="s">
        <v>46</v>
      </c>
      <c r="E66" s="59">
        <f t="shared" ref="E66:J66" si="25">E60/E61</f>
        <v>0.49485992849652405</v>
      </c>
      <c r="F66" s="59">
        <f t="shared" si="25"/>
        <v>0.52026316228897762</v>
      </c>
      <c r="G66" s="59">
        <f t="shared" si="25"/>
        <v>0.49732979735611477</v>
      </c>
      <c r="H66" s="59">
        <f t="shared" si="25"/>
        <v>0.53413967219461833</v>
      </c>
      <c r="I66" s="59">
        <f t="shared" si="25"/>
        <v>0.50924268287605645</v>
      </c>
      <c r="J66" s="60">
        <f t="shared" si="25"/>
        <v>0.52247157089664886</v>
      </c>
      <c r="K66" s="54"/>
      <c r="L66" s="54">
        <f t="shared" si="19"/>
        <v>0.51305113568482341</v>
      </c>
    </row>
    <row r="67" spans="2:20" ht="13.5" thickTop="1" x14ac:dyDescent="0.2">
      <c r="B67" s="49"/>
      <c r="C67" s="50">
        <f>SUM(C63:C66)</f>
        <v>1.0000000000000002</v>
      </c>
      <c r="D67" s="78" t="s">
        <v>65</v>
      </c>
    </row>
    <row r="68" spans="2:20" ht="13.5" thickBot="1" x14ac:dyDescent="0.25"/>
    <row r="69" spans="2:20" ht="13.5" thickTop="1" x14ac:dyDescent="0.2">
      <c r="D69" s="238" t="s">
        <v>66</v>
      </c>
      <c r="E69" s="239"/>
      <c r="F69" s="239"/>
      <c r="G69" s="239"/>
      <c r="H69" s="239"/>
      <c r="I69" s="239"/>
      <c r="J69" s="240"/>
      <c r="K69" s="19"/>
      <c r="L69" s="19"/>
      <c r="N69" s="17" t="s">
        <v>67</v>
      </c>
    </row>
    <row r="70" spans="2:20" ht="13.5" thickBot="1" x14ac:dyDescent="0.25">
      <c r="D70" s="20" t="s">
        <v>12</v>
      </c>
      <c r="E70" s="21">
        <v>41671</v>
      </c>
      <c r="F70" s="21">
        <v>41791</v>
      </c>
      <c r="G70" s="22">
        <v>41913</v>
      </c>
      <c r="H70" s="21">
        <v>42401</v>
      </c>
      <c r="I70" s="21">
        <v>42522</v>
      </c>
      <c r="J70" s="23">
        <v>42644</v>
      </c>
      <c r="K70" s="24"/>
      <c r="L70" s="24"/>
      <c r="N70" s="72" t="s">
        <v>14</v>
      </c>
      <c r="O70" s="73" t="s">
        <v>49</v>
      </c>
      <c r="P70" s="73" t="s">
        <v>50</v>
      </c>
      <c r="Q70" s="73" t="s">
        <v>15</v>
      </c>
      <c r="R70" s="73" t="s">
        <v>51</v>
      </c>
      <c r="S70" s="26" t="s">
        <v>52</v>
      </c>
      <c r="T70" s="26" t="s">
        <v>43</v>
      </c>
    </row>
    <row r="71" spans="2:20" ht="13.5" thickTop="1" x14ac:dyDescent="0.2">
      <c r="D71" s="27" t="s">
        <v>16</v>
      </c>
      <c r="E71" s="28">
        <v>528000.00000000012</v>
      </c>
      <c r="F71" s="28">
        <v>443000.00000000012</v>
      </c>
      <c r="G71" s="28">
        <v>490000.00000000029</v>
      </c>
      <c r="H71" s="28">
        <v>548000.00000000012</v>
      </c>
      <c r="I71" s="28">
        <v>460000.00000000029</v>
      </c>
      <c r="J71" s="29">
        <v>403000.00000000012</v>
      </c>
      <c r="K71" s="30"/>
      <c r="L71" s="30">
        <f>AVERAGE(E71:J71)</f>
        <v>478666.6666666668</v>
      </c>
      <c r="N71" s="72" t="s">
        <v>18</v>
      </c>
      <c r="O71" s="74">
        <v>52.800000000000011</v>
      </c>
      <c r="P71" s="74">
        <v>44.300000000000011</v>
      </c>
      <c r="Q71" s="74">
        <v>49.000000000000028</v>
      </c>
      <c r="R71" s="74">
        <v>54.800000000000011</v>
      </c>
      <c r="S71" s="74">
        <v>46.000000000000028</v>
      </c>
      <c r="T71" s="74">
        <v>40.300000000000011</v>
      </c>
    </row>
    <row r="72" spans="2:20" x14ac:dyDescent="0.2">
      <c r="D72" s="33" t="s">
        <v>19</v>
      </c>
      <c r="E72" s="34">
        <v>6334.9999999999991</v>
      </c>
      <c r="F72" s="34">
        <v>6336.0000000000009</v>
      </c>
      <c r="G72" s="34">
        <v>6336.0000000000009</v>
      </c>
      <c r="H72" s="34">
        <v>6334.9999999999991</v>
      </c>
      <c r="I72" s="34">
        <v>6336.0000000000009</v>
      </c>
      <c r="J72" s="35">
        <v>6336.0000000000009</v>
      </c>
      <c r="K72" s="30"/>
      <c r="L72" s="30">
        <f t="shared" ref="L72:L82" si="26">AVERAGE(E72:J72)</f>
        <v>6335.666666666667</v>
      </c>
      <c r="N72" s="72" t="s">
        <v>20</v>
      </c>
      <c r="O72" s="74">
        <v>0.63349999999999995</v>
      </c>
      <c r="P72" s="74">
        <v>0.63360000000000005</v>
      </c>
      <c r="Q72" s="74">
        <v>0.63360000000000005</v>
      </c>
      <c r="R72" s="74">
        <v>0.63349999999999995</v>
      </c>
      <c r="S72" s="74">
        <v>0.63360000000000005</v>
      </c>
      <c r="T72" s="74">
        <v>0.63360000000000005</v>
      </c>
    </row>
    <row r="73" spans="2:20" x14ac:dyDescent="0.2">
      <c r="D73" s="33" t="s">
        <v>21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5">
        <v>0</v>
      </c>
      <c r="K73" s="30"/>
      <c r="L73" s="30">
        <f t="shared" si="26"/>
        <v>0</v>
      </c>
      <c r="N73" s="72" t="s">
        <v>23</v>
      </c>
      <c r="O73" s="74">
        <v>0</v>
      </c>
      <c r="P73" s="74">
        <v>0</v>
      </c>
      <c r="Q73" s="74">
        <v>0</v>
      </c>
      <c r="R73" s="74">
        <v>0</v>
      </c>
      <c r="S73" s="74">
        <v>0</v>
      </c>
      <c r="T73" s="74">
        <v>0</v>
      </c>
    </row>
    <row r="74" spans="2:20" x14ac:dyDescent="0.2">
      <c r="D74" s="33" t="s">
        <v>24</v>
      </c>
      <c r="E74" s="34">
        <v>28750</v>
      </c>
      <c r="F74" s="34">
        <v>28750</v>
      </c>
      <c r="G74" s="34">
        <v>28630</v>
      </c>
      <c r="H74" s="34">
        <v>28630</v>
      </c>
      <c r="I74" s="34">
        <v>28630</v>
      </c>
      <c r="J74" s="35">
        <v>28640</v>
      </c>
      <c r="K74" s="30"/>
      <c r="L74" s="30">
        <f t="shared" si="26"/>
        <v>28671.666666666668</v>
      </c>
      <c r="N74" s="72" t="s">
        <v>25</v>
      </c>
      <c r="O74" s="74">
        <v>2.875</v>
      </c>
      <c r="P74" s="74">
        <v>2.875</v>
      </c>
      <c r="Q74" s="74">
        <v>2.863</v>
      </c>
      <c r="R74" s="74">
        <v>2.863</v>
      </c>
      <c r="S74" s="74">
        <v>2.863</v>
      </c>
      <c r="T74" s="74">
        <v>2.8639999999999999</v>
      </c>
    </row>
    <row r="75" spans="2:20" x14ac:dyDescent="0.2">
      <c r="D75" s="33" t="s">
        <v>26</v>
      </c>
      <c r="E75" s="34">
        <v>183</v>
      </c>
      <c r="F75" s="34">
        <v>182</v>
      </c>
      <c r="G75" s="34">
        <v>183</v>
      </c>
      <c r="H75" s="34">
        <v>182</v>
      </c>
      <c r="I75" s="34">
        <v>180</v>
      </c>
      <c r="J75" s="35">
        <v>180</v>
      </c>
      <c r="K75" s="30"/>
      <c r="L75" s="30">
        <f t="shared" si="26"/>
        <v>181.66666666666666</v>
      </c>
      <c r="N75" s="72" t="s">
        <v>28</v>
      </c>
      <c r="O75" s="74">
        <v>1.83E-2</v>
      </c>
      <c r="P75" s="74">
        <v>1.8200000000000001E-2</v>
      </c>
      <c r="Q75" s="74">
        <v>1.83E-2</v>
      </c>
      <c r="R75" s="74">
        <v>1.8200000000000001E-2</v>
      </c>
      <c r="S75" s="74">
        <v>1.7999999999999999E-2</v>
      </c>
      <c r="T75" s="74">
        <v>1.7999999999999999E-2</v>
      </c>
    </row>
    <row r="76" spans="2:20" x14ac:dyDescent="0.2">
      <c r="D76" s="38" t="s">
        <v>29</v>
      </c>
      <c r="E76" s="34">
        <v>2653000</v>
      </c>
      <c r="F76" s="34">
        <v>2363000</v>
      </c>
      <c r="G76" s="34">
        <v>2526000</v>
      </c>
      <c r="H76" s="34">
        <v>2555000</v>
      </c>
      <c r="I76" s="34">
        <v>2351000</v>
      </c>
      <c r="J76" s="35">
        <v>2503000</v>
      </c>
      <c r="K76" s="30"/>
      <c r="L76" s="30">
        <f t="shared" si="26"/>
        <v>2491833.3333333335</v>
      </c>
      <c r="N76" s="72" t="s">
        <v>30</v>
      </c>
      <c r="O76" s="74">
        <v>265.3</v>
      </c>
      <c r="P76" s="74">
        <v>236.3</v>
      </c>
      <c r="Q76" s="74">
        <v>252.6</v>
      </c>
      <c r="R76" s="74">
        <v>255.5</v>
      </c>
      <c r="S76" s="74">
        <v>235.1</v>
      </c>
      <c r="T76" s="74">
        <v>250.3</v>
      </c>
    </row>
    <row r="77" spans="2:20" ht="13.5" thickBot="1" x14ac:dyDescent="0.25">
      <c r="D77" s="39" t="s">
        <v>31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1">
        <v>0</v>
      </c>
      <c r="K77" s="30"/>
      <c r="L77" s="30">
        <f t="shared" si="26"/>
        <v>0</v>
      </c>
      <c r="N77" s="16"/>
      <c r="O77" s="79"/>
      <c r="P77" s="79"/>
      <c r="Q77" s="79"/>
      <c r="R77" s="79"/>
      <c r="S77" s="79"/>
      <c r="T77" s="79"/>
    </row>
    <row r="78" spans="2:20" ht="13.5" thickTop="1" x14ac:dyDescent="0.2">
      <c r="D78" s="44" t="s">
        <v>33</v>
      </c>
      <c r="E78" s="45">
        <f t="shared" ref="E78:J78" si="27">SUM(E71:E77)</f>
        <v>3216268</v>
      </c>
      <c r="F78" s="45">
        <f t="shared" si="27"/>
        <v>2841268</v>
      </c>
      <c r="G78" s="45">
        <f t="shared" si="27"/>
        <v>3051149</v>
      </c>
      <c r="H78" s="45">
        <f t="shared" si="27"/>
        <v>3138147</v>
      </c>
      <c r="I78" s="45">
        <f t="shared" si="27"/>
        <v>2846146.0000000005</v>
      </c>
      <c r="J78" s="46">
        <f t="shared" si="27"/>
        <v>2941156</v>
      </c>
      <c r="K78" s="30"/>
      <c r="L78" s="30">
        <f t="shared" si="26"/>
        <v>3005689</v>
      </c>
      <c r="N78" s="16"/>
      <c r="O78" s="79"/>
      <c r="P78" s="79"/>
      <c r="Q78" s="79"/>
      <c r="R78" s="79"/>
      <c r="S78" s="79"/>
      <c r="T78" s="79"/>
    </row>
    <row r="79" spans="2:20" ht="13.5" thickBot="1" x14ac:dyDescent="0.25">
      <c r="B79" s="47" t="s">
        <v>68</v>
      </c>
      <c r="C79" s="47" t="s">
        <v>35</v>
      </c>
      <c r="D79" s="68" t="s">
        <v>36</v>
      </c>
      <c r="E79" s="69">
        <f t="shared" ref="E79:J79" si="28">SUM(E72:E75)</f>
        <v>35268</v>
      </c>
      <c r="F79" s="69">
        <f t="shared" si="28"/>
        <v>35268</v>
      </c>
      <c r="G79" s="69">
        <f t="shared" si="28"/>
        <v>35149</v>
      </c>
      <c r="H79" s="69">
        <f t="shared" si="28"/>
        <v>35147</v>
      </c>
      <c r="I79" s="69">
        <f t="shared" si="28"/>
        <v>35146</v>
      </c>
      <c r="J79" s="70">
        <f t="shared" si="28"/>
        <v>35156</v>
      </c>
      <c r="K79" s="30"/>
      <c r="L79" s="30">
        <f t="shared" si="26"/>
        <v>35189</v>
      </c>
      <c r="N79" s="16"/>
      <c r="O79" s="31">
        <f t="shared" ref="O79:T80" si="29">O71*10000</f>
        <v>528000.00000000012</v>
      </c>
      <c r="P79" s="31">
        <f t="shared" si="29"/>
        <v>443000.00000000012</v>
      </c>
      <c r="Q79" s="31">
        <f t="shared" si="29"/>
        <v>490000.00000000029</v>
      </c>
      <c r="R79" s="31">
        <f t="shared" si="29"/>
        <v>548000.00000000012</v>
      </c>
      <c r="S79" s="31">
        <f t="shared" si="29"/>
        <v>460000.00000000029</v>
      </c>
      <c r="T79" s="32">
        <f t="shared" si="29"/>
        <v>403000.00000000012</v>
      </c>
    </row>
    <row r="80" spans="2:20" ht="13.5" thickTop="1" x14ac:dyDescent="0.2">
      <c r="B80" s="49" t="s">
        <v>37</v>
      </c>
      <c r="C80" s="50">
        <f>AVERAGE(E80:J80)</f>
        <v>1.1733311291099766E-2</v>
      </c>
      <c r="D80" s="55" t="s">
        <v>37</v>
      </c>
      <c r="E80" s="56">
        <f t="shared" ref="E80:J80" si="30">E79/E78</f>
        <v>1.0965504118437891E-2</v>
      </c>
      <c r="F80" s="56">
        <f t="shared" si="30"/>
        <v>1.2412767820564621E-2</v>
      </c>
      <c r="G80" s="56">
        <f t="shared" si="30"/>
        <v>1.1519922494771642E-2</v>
      </c>
      <c r="H80" s="56">
        <f t="shared" si="30"/>
        <v>1.1199921482326991E-2</v>
      </c>
      <c r="I80" s="56">
        <f t="shared" si="30"/>
        <v>1.2348628636760024E-2</v>
      </c>
      <c r="J80" s="57">
        <f t="shared" si="30"/>
        <v>1.1953123193737428E-2</v>
      </c>
      <c r="K80" s="54"/>
      <c r="L80" s="54">
        <f t="shared" si="26"/>
        <v>1.1733311291099766E-2</v>
      </c>
      <c r="N80" s="16"/>
      <c r="O80" s="36">
        <f t="shared" si="29"/>
        <v>6334.9999999999991</v>
      </c>
      <c r="P80" s="36">
        <f t="shared" si="29"/>
        <v>6336.0000000000009</v>
      </c>
      <c r="Q80" s="36">
        <f t="shared" si="29"/>
        <v>6336.0000000000009</v>
      </c>
      <c r="R80" s="36">
        <f t="shared" si="29"/>
        <v>6334.9999999999991</v>
      </c>
      <c r="S80" s="36">
        <f t="shared" si="29"/>
        <v>6336.0000000000009</v>
      </c>
      <c r="T80" s="37">
        <f t="shared" si="29"/>
        <v>6336.0000000000009</v>
      </c>
    </row>
    <row r="81" spans="2:20" x14ac:dyDescent="0.2">
      <c r="B81" s="49" t="s">
        <v>38</v>
      </c>
      <c r="C81" s="50">
        <f>AVERAGE(E81:J81)</f>
        <v>0.15899088821200616</v>
      </c>
      <c r="D81" s="55" t="s">
        <v>38</v>
      </c>
      <c r="E81" s="56">
        <f t="shared" ref="E81:J81" si="31">E71/E78</f>
        <v>0.16416542402560985</v>
      </c>
      <c r="F81" s="56">
        <f t="shared" si="31"/>
        <v>0.15591630215805061</v>
      </c>
      <c r="G81" s="56">
        <f t="shared" si="31"/>
        <v>0.16059523805622089</v>
      </c>
      <c r="H81" s="56">
        <f t="shared" si="31"/>
        <v>0.17462534419197065</v>
      </c>
      <c r="I81" s="56">
        <f t="shared" si="31"/>
        <v>0.16162206717434743</v>
      </c>
      <c r="J81" s="57">
        <f t="shared" si="31"/>
        <v>0.13702095366583755</v>
      </c>
      <c r="K81" s="54"/>
      <c r="L81" s="54">
        <f t="shared" si="26"/>
        <v>0.15899088821200616</v>
      </c>
      <c r="N81" s="16"/>
      <c r="O81" s="36"/>
      <c r="P81" s="36"/>
      <c r="Q81" s="36"/>
      <c r="R81" s="36"/>
      <c r="S81" s="36"/>
      <c r="T81" s="37"/>
    </row>
    <row r="82" spans="2:20" ht="13.5" thickBot="1" x14ac:dyDescent="0.25">
      <c r="B82" s="49" t="s">
        <v>39</v>
      </c>
      <c r="C82" s="50">
        <f>AVERAGE(E82:J82)</f>
        <v>0.8292758004968942</v>
      </c>
      <c r="D82" s="58" t="s">
        <v>39</v>
      </c>
      <c r="E82" s="59">
        <f t="shared" ref="E82:J82" si="32">E76/E78</f>
        <v>0.82486907185595226</v>
      </c>
      <c r="F82" s="59">
        <f t="shared" si="32"/>
        <v>0.83167093002138481</v>
      </c>
      <c r="G82" s="59">
        <f t="shared" si="32"/>
        <v>0.82788483944900759</v>
      </c>
      <c r="H82" s="59">
        <f t="shared" si="32"/>
        <v>0.81417473432570242</v>
      </c>
      <c r="I82" s="59">
        <f t="shared" si="32"/>
        <v>0.82602930418889253</v>
      </c>
      <c r="J82" s="60">
        <f t="shared" si="32"/>
        <v>0.85102592314042502</v>
      </c>
      <c r="K82" s="54"/>
      <c r="L82" s="54">
        <f t="shared" si="26"/>
        <v>0.8292758004968942</v>
      </c>
      <c r="N82" s="16"/>
      <c r="O82" s="36"/>
      <c r="P82" s="36"/>
      <c r="Q82" s="36"/>
      <c r="R82" s="36"/>
      <c r="S82" s="36"/>
      <c r="T82" s="37"/>
    </row>
    <row r="83" spans="2:20" ht="13.5" thickTop="1" x14ac:dyDescent="0.2">
      <c r="B83" s="49"/>
      <c r="C83" s="50">
        <f>SUM(C80:C82)</f>
        <v>1</v>
      </c>
      <c r="D83" s="78" t="s">
        <v>69</v>
      </c>
      <c r="N83" s="16"/>
      <c r="O83" s="36">
        <f t="shared" ref="O83:T86" si="33">O73*10000</f>
        <v>0</v>
      </c>
      <c r="P83" s="36">
        <f t="shared" si="33"/>
        <v>0</v>
      </c>
      <c r="Q83" s="36">
        <f t="shared" si="33"/>
        <v>0</v>
      </c>
      <c r="R83" s="36">
        <f t="shared" si="33"/>
        <v>0</v>
      </c>
      <c r="S83" s="36">
        <f t="shared" si="33"/>
        <v>0</v>
      </c>
      <c r="T83" s="37">
        <f t="shared" si="33"/>
        <v>0</v>
      </c>
    </row>
    <row r="84" spans="2:20" x14ac:dyDescent="0.2">
      <c r="N84" s="16"/>
      <c r="O84" s="36">
        <f t="shared" si="33"/>
        <v>28750</v>
      </c>
      <c r="P84" s="36">
        <f t="shared" si="33"/>
        <v>28750</v>
      </c>
      <c r="Q84" s="36">
        <f t="shared" si="33"/>
        <v>28630</v>
      </c>
      <c r="R84" s="36">
        <f t="shared" si="33"/>
        <v>28630</v>
      </c>
      <c r="S84" s="36">
        <f t="shared" si="33"/>
        <v>28630</v>
      </c>
      <c r="T84" s="37">
        <f t="shared" si="33"/>
        <v>28640</v>
      </c>
    </row>
    <row r="85" spans="2:20" x14ac:dyDescent="0.2">
      <c r="N85" s="16"/>
      <c r="O85" s="36">
        <f t="shared" si="33"/>
        <v>183</v>
      </c>
      <c r="P85" s="36">
        <f t="shared" si="33"/>
        <v>182</v>
      </c>
      <c r="Q85" s="36">
        <f t="shared" si="33"/>
        <v>183</v>
      </c>
      <c r="R85" s="36">
        <f t="shared" si="33"/>
        <v>182</v>
      </c>
      <c r="S85" s="36">
        <f t="shared" si="33"/>
        <v>180</v>
      </c>
      <c r="T85" s="37">
        <f t="shared" si="33"/>
        <v>180</v>
      </c>
    </row>
    <row r="86" spans="2:20" x14ac:dyDescent="0.2">
      <c r="N86" s="16"/>
      <c r="O86" s="36">
        <f t="shared" si="33"/>
        <v>2653000</v>
      </c>
      <c r="P86" s="36">
        <f t="shared" si="33"/>
        <v>2363000</v>
      </c>
      <c r="Q86" s="36">
        <f t="shared" si="33"/>
        <v>2526000</v>
      </c>
      <c r="R86" s="36">
        <f t="shared" si="33"/>
        <v>2555000</v>
      </c>
      <c r="S86" s="36">
        <f t="shared" si="33"/>
        <v>2351000</v>
      </c>
      <c r="T86" s="37">
        <f t="shared" si="33"/>
        <v>2503000</v>
      </c>
    </row>
    <row r="87" spans="2:20" ht="13.5" thickBot="1" x14ac:dyDescent="0.25"/>
    <row r="88" spans="2:20" ht="13.5" thickTop="1" x14ac:dyDescent="0.2">
      <c r="D88" s="238" t="s">
        <v>70</v>
      </c>
      <c r="E88" s="239"/>
      <c r="F88" s="239"/>
      <c r="G88" s="239"/>
      <c r="H88" s="239"/>
      <c r="I88" s="239"/>
      <c r="J88" s="240"/>
    </row>
    <row r="89" spans="2:20" ht="13.5" thickBot="1" x14ac:dyDescent="0.25">
      <c r="D89" s="80" t="s">
        <v>71</v>
      </c>
      <c r="E89" s="81">
        <v>42095</v>
      </c>
      <c r="F89" s="81">
        <v>42186</v>
      </c>
      <c r="G89" s="82">
        <v>42278</v>
      </c>
      <c r="H89" s="81">
        <v>42370</v>
      </c>
      <c r="I89" s="81">
        <v>42461</v>
      </c>
      <c r="J89" s="83">
        <v>42552</v>
      </c>
    </row>
    <row r="90" spans="2:20" ht="13.5" thickTop="1" x14ac:dyDescent="0.2">
      <c r="D90" s="84" t="s">
        <v>72</v>
      </c>
      <c r="E90" s="85">
        <v>1282369</v>
      </c>
      <c r="F90" s="85">
        <v>1440518</v>
      </c>
      <c r="G90" s="85">
        <v>1300519</v>
      </c>
      <c r="H90" s="85">
        <v>1475429</v>
      </c>
      <c r="I90" s="85">
        <v>1208478</v>
      </c>
      <c r="J90" s="86">
        <v>1284279</v>
      </c>
    </row>
    <row r="91" spans="2:20" x14ac:dyDescent="0.2">
      <c r="D91" s="33" t="s">
        <v>73</v>
      </c>
      <c r="E91" s="87">
        <v>7608</v>
      </c>
      <c r="F91" s="87">
        <v>10093.6</v>
      </c>
      <c r="G91" s="87">
        <v>10093.6</v>
      </c>
      <c r="H91" s="87">
        <v>10093.6</v>
      </c>
      <c r="I91" s="87">
        <v>9768</v>
      </c>
      <c r="J91" s="88">
        <v>10093.6</v>
      </c>
    </row>
    <row r="92" spans="2:20" x14ac:dyDescent="0.2">
      <c r="D92" s="33" t="s">
        <v>74</v>
      </c>
      <c r="E92" s="87">
        <v>1152</v>
      </c>
      <c r="F92" s="87">
        <v>2134.08</v>
      </c>
      <c r="G92" s="87">
        <v>2625.12</v>
      </c>
      <c r="H92" s="87">
        <v>2625.12</v>
      </c>
      <c r="I92" s="87">
        <v>2102.4</v>
      </c>
      <c r="J92" s="88">
        <v>2134.08</v>
      </c>
    </row>
    <row r="93" spans="2:20" x14ac:dyDescent="0.2">
      <c r="D93" s="33" t="s">
        <v>75</v>
      </c>
      <c r="E93" s="87">
        <v>5207.58</v>
      </c>
      <c r="F93" s="87">
        <v>5337.51</v>
      </c>
      <c r="G93" s="87">
        <v>6384.15</v>
      </c>
      <c r="H93" s="87">
        <v>6748.5</v>
      </c>
      <c r="I93" s="87">
        <v>9730.5</v>
      </c>
      <c r="J93" s="88">
        <v>6713.8</v>
      </c>
    </row>
    <row r="94" spans="2:20" x14ac:dyDescent="0.2">
      <c r="D94" s="33" t="s">
        <v>76</v>
      </c>
      <c r="E94" s="87">
        <v>2890</v>
      </c>
      <c r="F94" s="87">
        <v>2986</v>
      </c>
      <c r="G94" s="87">
        <v>2986</v>
      </c>
      <c r="H94" s="87">
        <v>2986</v>
      </c>
      <c r="I94" s="87">
        <v>2890</v>
      </c>
      <c r="J94" s="88">
        <v>2986</v>
      </c>
    </row>
    <row r="95" spans="2:20" x14ac:dyDescent="0.2">
      <c r="D95" s="89" t="s">
        <v>77</v>
      </c>
      <c r="E95" s="87">
        <v>732065</v>
      </c>
      <c r="F95" s="87">
        <v>830866</v>
      </c>
      <c r="G95" s="87">
        <v>808016</v>
      </c>
      <c r="H95" s="87">
        <v>880828</v>
      </c>
      <c r="I95" s="87">
        <v>697367</v>
      </c>
      <c r="J95" s="88">
        <v>769403</v>
      </c>
    </row>
    <row r="96" spans="2:20" ht="13.5" thickBot="1" x14ac:dyDescent="0.25">
      <c r="D96" s="90" t="s">
        <v>78</v>
      </c>
      <c r="E96" s="91">
        <v>0</v>
      </c>
      <c r="F96" s="91">
        <v>0</v>
      </c>
      <c r="G96" s="91">
        <v>0</v>
      </c>
      <c r="H96" s="91">
        <v>0</v>
      </c>
      <c r="I96" s="91">
        <v>0</v>
      </c>
      <c r="J96" s="92">
        <v>0</v>
      </c>
    </row>
    <row r="97" spans="4:10" s="17" customFormat="1" ht="13.5" thickTop="1" x14ac:dyDescent="0.2">
      <c r="D97" s="93" t="s">
        <v>79</v>
      </c>
      <c r="E97" s="94">
        <v>2031291.58</v>
      </c>
      <c r="F97" s="94">
        <v>2291935.1900000004</v>
      </c>
      <c r="G97" s="94">
        <v>2130623.87</v>
      </c>
      <c r="H97" s="94">
        <v>2378710.2200000002</v>
      </c>
      <c r="I97" s="94">
        <v>1930335.9</v>
      </c>
      <c r="J97" s="95">
        <v>2075609.4800000002</v>
      </c>
    </row>
    <row r="98" spans="4:10" s="17" customFormat="1" ht="13.5" thickBot="1" x14ac:dyDescent="0.25">
      <c r="D98" s="68" t="s">
        <v>80</v>
      </c>
      <c r="E98" s="96">
        <v>16857.580000000002</v>
      </c>
      <c r="F98" s="96">
        <v>20551.190000000002</v>
      </c>
      <c r="G98" s="96">
        <v>22088.870000000003</v>
      </c>
      <c r="H98" s="96">
        <v>22453.22</v>
      </c>
      <c r="I98" s="96">
        <v>24490.9</v>
      </c>
      <c r="J98" s="97">
        <v>21927.48</v>
      </c>
    </row>
    <row r="99" spans="4:10" s="17" customFormat="1" ht="13.5" thickTop="1" x14ac:dyDescent="0.2">
      <c r="D99" s="84" t="s">
        <v>81</v>
      </c>
      <c r="E99" s="98">
        <v>8.2989464269821872E-3</v>
      </c>
      <c r="F99" s="98">
        <v>8.9667413326814001E-3</v>
      </c>
      <c r="G99" s="98">
        <v>1.0367324946941481E-2</v>
      </c>
      <c r="H99" s="98">
        <v>9.4392414053696711E-3</v>
      </c>
      <c r="I99" s="98">
        <v>1.2687377362665224E-2</v>
      </c>
      <c r="J99" s="99">
        <v>1.05643572219568E-2</v>
      </c>
    </row>
    <row r="100" spans="4:10" s="17" customFormat="1" x14ac:dyDescent="0.2">
      <c r="D100" s="89" t="s">
        <v>82</v>
      </c>
      <c r="E100" s="100">
        <v>0.63130720012141239</v>
      </c>
      <c r="F100" s="100">
        <v>0.62851602710458832</v>
      </c>
      <c r="G100" s="100">
        <v>0.6103935182139868</v>
      </c>
      <c r="H100" s="100">
        <v>0.6202642875936355</v>
      </c>
      <c r="I100" s="100">
        <v>0.62604544628735348</v>
      </c>
      <c r="J100" s="101">
        <v>0.61874789664190577</v>
      </c>
    </row>
    <row r="101" spans="4:10" s="17" customFormat="1" ht="13.5" thickBot="1" x14ac:dyDescent="0.25">
      <c r="D101" s="102" t="s">
        <v>83</v>
      </c>
      <c r="E101" s="103">
        <v>0.36039385345160541</v>
      </c>
      <c r="F101" s="103">
        <v>0.36251723156273014</v>
      </c>
      <c r="G101" s="103">
        <v>0.37923915683907172</v>
      </c>
      <c r="H101" s="103">
        <v>0.37029647100099478</v>
      </c>
      <c r="I101" s="103">
        <v>0.3612671763499814</v>
      </c>
      <c r="J101" s="104">
        <v>0.37068774613613731</v>
      </c>
    </row>
    <row r="102" spans="4:10" s="17" customFormat="1" ht="13.5" thickTop="1" x14ac:dyDescent="0.2">
      <c r="D102" s="61"/>
      <c r="E102" s="54"/>
      <c r="F102" s="54"/>
      <c r="G102" s="54"/>
      <c r="H102" s="54"/>
      <c r="I102" s="54"/>
      <c r="J102" s="54"/>
    </row>
    <row r="103" spans="4:10" s="17" customFormat="1" ht="13.5" thickBot="1" x14ac:dyDescent="0.25">
      <c r="D103" s="18"/>
      <c r="E103" s="18"/>
      <c r="F103" s="18"/>
      <c r="G103" s="18"/>
      <c r="H103" s="18"/>
      <c r="I103" s="18"/>
      <c r="J103" s="18"/>
    </row>
    <row r="104" spans="4:10" s="17" customFormat="1" ht="13.5" thickTop="1" x14ac:dyDescent="0.2">
      <c r="D104" s="238" t="s">
        <v>84</v>
      </c>
      <c r="E104" s="239"/>
      <c r="F104" s="239"/>
      <c r="G104" s="239"/>
      <c r="H104" s="239"/>
      <c r="I104" s="239"/>
      <c r="J104" s="240"/>
    </row>
    <row r="105" spans="4:10" s="17" customFormat="1" ht="13.5" thickBot="1" x14ac:dyDescent="0.25">
      <c r="D105" s="80" t="s">
        <v>71</v>
      </c>
      <c r="E105" s="81">
        <v>42036</v>
      </c>
      <c r="F105" s="81">
        <v>42156</v>
      </c>
      <c r="G105" s="82">
        <v>42278</v>
      </c>
      <c r="H105" s="81">
        <v>42401</v>
      </c>
      <c r="I105" s="81">
        <v>42522</v>
      </c>
      <c r="J105" s="83">
        <v>42644</v>
      </c>
    </row>
    <row r="106" spans="4:10" s="17" customFormat="1" ht="13.5" thickTop="1" x14ac:dyDescent="0.2">
      <c r="D106" s="84" t="s">
        <v>72</v>
      </c>
      <c r="E106" s="85">
        <v>3041000</v>
      </c>
      <c r="F106" s="85">
        <v>2445800</v>
      </c>
      <c r="G106" s="85">
        <v>2024000</v>
      </c>
      <c r="H106" s="85">
        <v>2152000</v>
      </c>
      <c r="I106" s="85">
        <v>2046000</v>
      </c>
      <c r="J106" s="86">
        <v>2083000</v>
      </c>
    </row>
    <row r="107" spans="4:10" s="17" customFormat="1" x14ac:dyDescent="0.2">
      <c r="D107" s="33" t="s">
        <v>73</v>
      </c>
      <c r="E107" s="87">
        <v>16000</v>
      </c>
      <c r="F107" s="87">
        <v>11200.000000000002</v>
      </c>
      <c r="G107" s="87">
        <v>0</v>
      </c>
      <c r="H107" s="87">
        <v>12400</v>
      </c>
      <c r="I107" s="87">
        <v>12600</v>
      </c>
      <c r="J107" s="88">
        <v>12600</v>
      </c>
    </row>
    <row r="108" spans="4:10" s="17" customFormat="1" x14ac:dyDescent="0.2">
      <c r="D108" s="33" t="s">
        <v>74</v>
      </c>
      <c r="E108" s="87">
        <v>0</v>
      </c>
      <c r="F108" s="87">
        <v>12700</v>
      </c>
      <c r="G108" s="87">
        <v>0</v>
      </c>
      <c r="H108" s="87">
        <v>12500</v>
      </c>
      <c r="I108" s="87">
        <v>12400</v>
      </c>
      <c r="J108" s="88">
        <v>12400</v>
      </c>
    </row>
    <row r="109" spans="4:10" s="17" customFormat="1" x14ac:dyDescent="0.2">
      <c r="D109" s="33" t="s">
        <v>75</v>
      </c>
      <c r="E109" s="87">
        <v>14000</v>
      </c>
      <c r="F109" s="87">
        <v>20000</v>
      </c>
      <c r="G109" s="87">
        <v>14100</v>
      </c>
      <c r="H109" s="87">
        <v>25600</v>
      </c>
      <c r="I109" s="87">
        <v>25600</v>
      </c>
      <c r="J109" s="88">
        <v>25500</v>
      </c>
    </row>
    <row r="110" spans="4:10" s="17" customFormat="1" x14ac:dyDescent="0.2">
      <c r="D110" s="33" t="s">
        <v>76</v>
      </c>
      <c r="E110" s="87">
        <v>0</v>
      </c>
      <c r="F110" s="87">
        <v>0</v>
      </c>
      <c r="G110" s="87">
        <v>0</v>
      </c>
      <c r="H110" s="87">
        <v>0</v>
      </c>
      <c r="I110" s="87">
        <v>0</v>
      </c>
      <c r="J110" s="88">
        <v>0</v>
      </c>
    </row>
    <row r="111" spans="4:10" s="17" customFormat="1" x14ac:dyDescent="0.2">
      <c r="D111" s="89" t="s">
        <v>77</v>
      </c>
      <c r="E111" s="87">
        <v>1224000</v>
      </c>
      <c r="F111" s="87">
        <v>1245500</v>
      </c>
      <c r="G111" s="87">
        <v>1420700</v>
      </c>
      <c r="H111" s="87">
        <v>1607000</v>
      </c>
      <c r="I111" s="87">
        <v>1389300</v>
      </c>
      <c r="J111" s="88">
        <v>1423000</v>
      </c>
    </row>
    <row r="112" spans="4:10" s="17" customFormat="1" ht="13.5" thickBot="1" x14ac:dyDescent="0.25">
      <c r="D112" s="90" t="s">
        <v>78</v>
      </c>
      <c r="E112" s="91">
        <v>211500</v>
      </c>
      <c r="F112" s="91">
        <v>181100</v>
      </c>
      <c r="G112" s="91">
        <v>212399.99999999997</v>
      </c>
      <c r="H112" s="91">
        <v>196800</v>
      </c>
      <c r="I112" s="91">
        <v>184400</v>
      </c>
      <c r="J112" s="92">
        <v>392700.00000000006</v>
      </c>
    </row>
    <row r="113" spans="4:10" s="17" customFormat="1" ht="13.5" thickTop="1" x14ac:dyDescent="0.2">
      <c r="D113" s="93" t="s">
        <v>79</v>
      </c>
      <c r="E113" s="94">
        <v>4506500</v>
      </c>
      <c r="F113" s="94">
        <v>3916300</v>
      </c>
      <c r="G113" s="94">
        <v>3671200</v>
      </c>
      <c r="H113" s="94">
        <v>4006300</v>
      </c>
      <c r="I113" s="94">
        <v>3670300</v>
      </c>
      <c r="J113" s="95">
        <v>3949200</v>
      </c>
    </row>
    <row r="114" spans="4:10" s="17" customFormat="1" ht="13.5" thickBot="1" x14ac:dyDescent="0.25">
      <c r="D114" s="68" t="s">
        <v>80</v>
      </c>
      <c r="E114" s="96">
        <v>30000</v>
      </c>
      <c r="F114" s="96">
        <v>43900</v>
      </c>
      <c r="G114" s="96">
        <v>14100</v>
      </c>
      <c r="H114" s="96">
        <v>50500</v>
      </c>
      <c r="I114" s="96">
        <v>50600</v>
      </c>
      <c r="J114" s="97">
        <v>50500</v>
      </c>
    </row>
    <row r="115" spans="4:10" s="17" customFormat="1" ht="13.5" thickTop="1" x14ac:dyDescent="0.2">
      <c r="D115" s="84" t="s">
        <v>81</v>
      </c>
      <c r="E115" s="100">
        <v>6.6570509264395877E-3</v>
      </c>
      <c r="F115" s="100">
        <v>1.1209560043919006E-2</v>
      </c>
      <c r="G115" s="100">
        <v>3.8407060361734585E-3</v>
      </c>
      <c r="H115" s="100">
        <v>1.2605146893642514E-2</v>
      </c>
      <c r="I115" s="100">
        <v>1.3786338991363103E-2</v>
      </c>
      <c r="J115" s="101">
        <v>1.2787399979742733E-2</v>
      </c>
    </row>
    <row r="116" spans="4:10" s="17" customFormat="1" x14ac:dyDescent="0.2">
      <c r="D116" s="89" t="s">
        <v>82</v>
      </c>
      <c r="E116" s="100">
        <v>0.67480306224342612</v>
      </c>
      <c r="F116" s="100">
        <v>0.62451803998672217</v>
      </c>
      <c r="G116" s="100">
        <v>0.55131837001525386</v>
      </c>
      <c r="H116" s="100">
        <v>0.53715398247759782</v>
      </c>
      <c r="I116" s="100">
        <v>0.5574476200855516</v>
      </c>
      <c r="J116" s="101">
        <v>0.52744859718423986</v>
      </c>
    </row>
    <row r="117" spans="4:10" s="17" customFormat="1" x14ac:dyDescent="0.2">
      <c r="D117" s="89" t="s">
        <v>83</v>
      </c>
      <c r="E117" s="100">
        <v>0.27160767779873518</v>
      </c>
      <c r="F117" s="100">
        <v>0.31802977300002555</v>
      </c>
      <c r="G117" s="100">
        <v>0.38698518195685333</v>
      </c>
      <c r="H117" s="100">
        <v>0.40111823877393105</v>
      </c>
      <c r="I117" s="100">
        <v>0.37852491621938261</v>
      </c>
      <c r="J117" s="101">
        <v>0.36032614200344376</v>
      </c>
    </row>
    <row r="118" spans="4:10" s="17" customFormat="1" ht="13.5" thickBot="1" x14ac:dyDescent="0.25">
      <c r="D118" s="102" t="s">
        <v>85</v>
      </c>
      <c r="E118" s="103">
        <v>4.6932209031399087E-2</v>
      </c>
      <c r="F118" s="103">
        <v>4.6242626969333296E-2</v>
      </c>
      <c r="G118" s="103">
        <v>5.785574199171932E-2</v>
      </c>
      <c r="H118" s="103">
        <v>4.9122631854828645E-2</v>
      </c>
      <c r="I118" s="103">
        <v>5.0241124703702691E-2</v>
      </c>
      <c r="J118" s="104">
        <v>9.9437860832573707E-2</v>
      </c>
    </row>
    <row r="119" spans="4:10" s="17" customFormat="1" ht="13.5" thickTop="1" x14ac:dyDescent="0.2">
      <c r="D119" s="18"/>
      <c r="E119" s="71"/>
      <c r="F119" s="71"/>
      <c r="G119" s="71"/>
      <c r="H119" s="71"/>
      <c r="I119" s="71"/>
      <c r="J119" s="71"/>
    </row>
    <row r="120" spans="4:10" s="17" customFormat="1" ht="13.5" thickBot="1" x14ac:dyDescent="0.25">
      <c r="D120" s="18"/>
      <c r="E120" s="18"/>
      <c r="F120" s="18"/>
      <c r="G120" s="18"/>
      <c r="H120" s="18"/>
      <c r="I120" s="18"/>
      <c r="J120" s="18"/>
    </row>
    <row r="121" spans="4:10" s="17" customFormat="1" ht="13.5" thickTop="1" x14ac:dyDescent="0.2">
      <c r="D121" s="238" t="s">
        <v>86</v>
      </c>
      <c r="E121" s="239"/>
      <c r="F121" s="239"/>
      <c r="G121" s="239"/>
      <c r="H121" s="239"/>
      <c r="I121" s="239"/>
      <c r="J121" s="240"/>
    </row>
    <row r="122" spans="4:10" s="17" customFormat="1" ht="13.5" thickBot="1" x14ac:dyDescent="0.25">
      <c r="D122" s="80" t="s">
        <v>71</v>
      </c>
      <c r="E122" s="81">
        <v>42036</v>
      </c>
      <c r="F122" s="81">
        <v>42156</v>
      </c>
      <c r="G122" s="82">
        <v>42278</v>
      </c>
      <c r="H122" s="81">
        <v>42401</v>
      </c>
      <c r="I122" s="81">
        <v>42522</v>
      </c>
      <c r="J122" s="83">
        <v>42644</v>
      </c>
    </row>
    <row r="123" spans="4:10" s="17" customFormat="1" ht="13.5" thickTop="1" x14ac:dyDescent="0.2">
      <c r="D123" s="84" t="s">
        <v>72</v>
      </c>
      <c r="E123" s="85">
        <v>1049574</v>
      </c>
      <c r="F123" s="85">
        <v>666775</v>
      </c>
      <c r="G123" s="85">
        <v>931526.00000000012</v>
      </c>
      <c r="H123" s="85">
        <v>1255436</v>
      </c>
      <c r="I123" s="85">
        <v>923941.00000000012</v>
      </c>
      <c r="J123" s="86">
        <v>732668</v>
      </c>
    </row>
    <row r="124" spans="4:10" s="17" customFormat="1" x14ac:dyDescent="0.2">
      <c r="D124" s="33" t="s">
        <v>73</v>
      </c>
      <c r="E124" s="87">
        <v>3275</v>
      </c>
      <c r="F124" s="87">
        <v>2803</v>
      </c>
      <c r="G124" s="87">
        <v>2547</v>
      </c>
      <c r="H124" s="87">
        <v>3678</v>
      </c>
      <c r="I124" s="87">
        <v>2848</v>
      </c>
      <c r="J124" s="88">
        <v>2527</v>
      </c>
    </row>
    <row r="125" spans="4:10" s="17" customFormat="1" x14ac:dyDescent="0.2">
      <c r="D125" s="33" t="s">
        <v>74</v>
      </c>
      <c r="E125" s="87">
        <v>60014</v>
      </c>
      <c r="F125" s="87">
        <v>47432.999999999993</v>
      </c>
      <c r="G125" s="87">
        <v>46472</v>
      </c>
      <c r="H125" s="87">
        <v>67071</v>
      </c>
      <c r="I125" s="87">
        <v>49877</v>
      </c>
      <c r="J125" s="88">
        <v>43964</v>
      </c>
    </row>
    <row r="126" spans="4:10" s="17" customFormat="1" x14ac:dyDescent="0.2">
      <c r="D126" s="33" t="s">
        <v>75</v>
      </c>
      <c r="E126" s="87">
        <v>2929</v>
      </c>
      <c r="F126" s="87">
        <v>2671</v>
      </c>
      <c r="G126" s="87">
        <v>2965.9999999999995</v>
      </c>
      <c r="H126" s="87">
        <v>3372</v>
      </c>
      <c r="I126" s="87">
        <v>2922</v>
      </c>
      <c r="J126" s="88">
        <v>2659.0000000000005</v>
      </c>
    </row>
    <row r="127" spans="4:10" s="17" customFormat="1" x14ac:dyDescent="0.2">
      <c r="D127" s="33" t="s">
        <v>76</v>
      </c>
      <c r="E127" s="87">
        <v>1649</v>
      </c>
      <c r="F127" s="87">
        <v>1591.0000000000002</v>
      </c>
      <c r="G127" s="87">
        <v>1684</v>
      </c>
      <c r="H127" s="87">
        <v>1905</v>
      </c>
      <c r="I127" s="87">
        <v>1701</v>
      </c>
      <c r="J127" s="88">
        <v>1554</v>
      </c>
    </row>
    <row r="128" spans="4:10" s="17" customFormat="1" x14ac:dyDescent="0.2">
      <c r="D128" s="89" t="s">
        <v>77</v>
      </c>
      <c r="E128" s="87">
        <v>0</v>
      </c>
      <c r="F128" s="87">
        <v>0</v>
      </c>
      <c r="G128" s="87">
        <v>0</v>
      </c>
      <c r="H128" s="87">
        <v>0</v>
      </c>
      <c r="I128" s="87">
        <v>0</v>
      </c>
      <c r="J128" s="88">
        <v>0</v>
      </c>
    </row>
    <row r="129" spans="4:10" s="17" customFormat="1" ht="13.5" thickBot="1" x14ac:dyDescent="0.25">
      <c r="D129" s="90" t="s">
        <v>78</v>
      </c>
      <c r="E129" s="91">
        <v>750812</v>
      </c>
      <c r="F129" s="91">
        <v>891139</v>
      </c>
      <c r="G129" s="91">
        <v>414685.99999999994</v>
      </c>
      <c r="H129" s="91">
        <v>858078</v>
      </c>
      <c r="I129" s="91">
        <v>552262</v>
      </c>
      <c r="J129" s="92">
        <v>670536.99999999988</v>
      </c>
    </row>
    <row r="130" spans="4:10" s="17" customFormat="1" ht="13.5" thickTop="1" x14ac:dyDescent="0.2">
      <c r="D130" s="93" t="s">
        <v>79</v>
      </c>
      <c r="E130" s="94">
        <v>1868253</v>
      </c>
      <c r="F130" s="94">
        <v>1612412</v>
      </c>
      <c r="G130" s="94">
        <v>1399881</v>
      </c>
      <c r="H130" s="94">
        <v>2189540</v>
      </c>
      <c r="I130" s="94">
        <v>1533551</v>
      </c>
      <c r="J130" s="95">
        <v>1453909</v>
      </c>
    </row>
    <row r="131" spans="4:10" s="17" customFormat="1" ht="13.5" thickBot="1" x14ac:dyDescent="0.25">
      <c r="D131" s="68" t="s">
        <v>80</v>
      </c>
      <c r="E131" s="96">
        <v>67867</v>
      </c>
      <c r="F131" s="96">
        <v>54497.999999999993</v>
      </c>
      <c r="G131" s="96">
        <v>53669</v>
      </c>
      <c r="H131" s="96">
        <v>76026</v>
      </c>
      <c r="I131" s="96">
        <v>57348</v>
      </c>
      <c r="J131" s="97">
        <v>50704</v>
      </c>
    </row>
    <row r="132" spans="4:10" s="17" customFormat="1" ht="13.5" thickTop="1" x14ac:dyDescent="0.2">
      <c r="D132" s="84" t="s">
        <v>81</v>
      </c>
      <c r="E132" s="98">
        <v>3.6326450432569893E-2</v>
      </c>
      <c r="F132" s="98">
        <v>3.3799053839837459E-2</v>
      </c>
      <c r="G132" s="98">
        <v>3.8338258751993919E-2</v>
      </c>
      <c r="H132" s="98">
        <v>3.4722361774619327E-2</v>
      </c>
      <c r="I132" s="98">
        <v>3.7395561021446304E-2</v>
      </c>
      <c r="J132" s="99">
        <v>3.4874259668246088E-2</v>
      </c>
    </row>
    <row r="133" spans="4:10" s="17" customFormat="1" x14ac:dyDescent="0.2">
      <c r="D133" s="89" t="s">
        <v>82</v>
      </c>
      <c r="E133" s="100">
        <v>0.56179436082800349</v>
      </c>
      <c r="F133" s="100">
        <v>0.41352644361366697</v>
      </c>
      <c r="G133" s="100">
        <v>0.66543227602917687</v>
      </c>
      <c r="H133" s="100">
        <v>0.57337888323574815</v>
      </c>
      <c r="I133" s="100">
        <v>0.60248469076020306</v>
      </c>
      <c r="J133" s="101">
        <v>0.50392975076156765</v>
      </c>
    </row>
    <row r="134" spans="4:10" s="17" customFormat="1" ht="13.5" thickBot="1" x14ac:dyDescent="0.25">
      <c r="D134" s="102" t="s">
        <v>83</v>
      </c>
      <c r="E134" s="103">
        <v>0.40187918873942663</v>
      </c>
      <c r="F134" s="103">
        <v>0.55267450254649553</v>
      </c>
      <c r="G134" s="103">
        <v>0.29622946521882926</v>
      </c>
      <c r="H134" s="103">
        <v>0.3918987549896325</v>
      </c>
      <c r="I134" s="103">
        <v>0.36011974821835074</v>
      </c>
      <c r="J134" s="104">
        <v>0.4611959895701862</v>
      </c>
    </row>
    <row r="135" spans="4:10" s="17" customFormat="1" ht="13.5" thickTop="1" x14ac:dyDescent="0.2">
      <c r="D135" s="77"/>
      <c r="E135" s="18"/>
      <c r="F135" s="18"/>
      <c r="G135" s="18"/>
      <c r="H135" s="18"/>
      <c r="I135" s="18"/>
      <c r="J135" s="18"/>
    </row>
    <row r="136" spans="4:10" s="17" customFormat="1" ht="13.5" thickBot="1" x14ac:dyDescent="0.25">
      <c r="D136" s="61"/>
      <c r="E136" s="18"/>
      <c r="F136" s="18"/>
      <c r="G136" s="18"/>
      <c r="H136" s="18"/>
      <c r="I136" s="18"/>
      <c r="J136" s="18"/>
    </row>
    <row r="137" spans="4:10" s="17" customFormat="1" ht="13.5" thickTop="1" x14ac:dyDescent="0.2">
      <c r="D137" s="238" t="s">
        <v>87</v>
      </c>
      <c r="E137" s="239"/>
      <c r="F137" s="239"/>
      <c r="G137" s="239"/>
      <c r="H137" s="239"/>
      <c r="I137" s="239"/>
      <c r="J137" s="240"/>
    </row>
    <row r="138" spans="4:10" s="17" customFormat="1" ht="13.5" thickBot="1" x14ac:dyDescent="0.25">
      <c r="D138" s="80" t="s">
        <v>12</v>
      </c>
      <c r="E138" s="81">
        <v>42005</v>
      </c>
      <c r="F138" s="81">
        <v>42095</v>
      </c>
      <c r="G138" s="82">
        <v>42217</v>
      </c>
      <c r="H138" s="81">
        <v>42370</v>
      </c>
      <c r="I138" s="81">
        <v>42461</v>
      </c>
      <c r="J138" s="83">
        <v>42583</v>
      </c>
    </row>
    <row r="139" spans="4:10" s="17" customFormat="1" ht="13.5" thickTop="1" x14ac:dyDescent="0.2">
      <c r="D139" s="84" t="s">
        <v>16</v>
      </c>
      <c r="E139" s="85">
        <v>121519.99999999999</v>
      </c>
      <c r="F139" s="85">
        <v>111720</v>
      </c>
      <c r="G139" s="85">
        <v>120912</v>
      </c>
      <c r="H139" s="85">
        <v>112406</v>
      </c>
      <c r="I139" s="85">
        <v>114660</v>
      </c>
      <c r="J139" s="86">
        <v>115444</v>
      </c>
    </row>
    <row r="140" spans="4:10" s="17" customFormat="1" x14ac:dyDescent="0.2">
      <c r="D140" s="33" t="s">
        <v>19</v>
      </c>
      <c r="E140" s="87">
        <v>0</v>
      </c>
      <c r="F140" s="87">
        <v>0</v>
      </c>
      <c r="G140" s="87">
        <v>0</v>
      </c>
      <c r="H140" s="87">
        <v>0</v>
      </c>
      <c r="I140" s="87">
        <v>0</v>
      </c>
      <c r="J140" s="88">
        <v>0</v>
      </c>
    </row>
    <row r="141" spans="4:10" s="17" customFormat="1" x14ac:dyDescent="0.2">
      <c r="D141" s="33" t="s">
        <v>21</v>
      </c>
      <c r="E141" s="87">
        <v>0</v>
      </c>
      <c r="F141" s="87">
        <v>0</v>
      </c>
      <c r="G141" s="87">
        <v>0</v>
      </c>
      <c r="H141" s="87">
        <v>0</v>
      </c>
      <c r="I141" s="87">
        <v>0</v>
      </c>
      <c r="J141" s="88">
        <v>0</v>
      </c>
    </row>
    <row r="142" spans="4:10" s="17" customFormat="1" x14ac:dyDescent="0.2">
      <c r="D142" s="33" t="s">
        <v>24</v>
      </c>
      <c r="E142" s="87">
        <v>0</v>
      </c>
      <c r="F142" s="87">
        <v>0</v>
      </c>
      <c r="G142" s="87">
        <v>0</v>
      </c>
      <c r="H142" s="87">
        <v>0</v>
      </c>
      <c r="I142" s="87">
        <v>0</v>
      </c>
      <c r="J142" s="88">
        <v>0</v>
      </c>
    </row>
    <row r="143" spans="4:10" s="17" customFormat="1" x14ac:dyDescent="0.2">
      <c r="D143" s="33" t="s">
        <v>26</v>
      </c>
      <c r="E143" s="87">
        <v>3240</v>
      </c>
      <c r="F143" s="87">
        <v>3200</v>
      </c>
      <c r="G143" s="87">
        <v>3240</v>
      </c>
      <c r="H143" s="87">
        <v>3105</v>
      </c>
      <c r="I143" s="87">
        <v>3215</v>
      </c>
      <c r="J143" s="88">
        <v>3186</v>
      </c>
    </row>
    <row r="144" spans="4:10" s="17" customFormat="1" x14ac:dyDescent="0.2">
      <c r="D144" s="89" t="s">
        <v>29</v>
      </c>
      <c r="E144" s="87">
        <v>0</v>
      </c>
      <c r="F144" s="87">
        <v>0</v>
      </c>
      <c r="G144" s="87">
        <v>0</v>
      </c>
      <c r="H144" s="87">
        <v>0</v>
      </c>
      <c r="I144" s="87">
        <v>0</v>
      </c>
      <c r="J144" s="88">
        <v>0</v>
      </c>
    </row>
    <row r="145" spans="4:10" s="17" customFormat="1" ht="13.5" thickBot="1" x14ac:dyDescent="0.25">
      <c r="D145" s="90" t="s">
        <v>31</v>
      </c>
      <c r="E145" s="91">
        <v>122221</v>
      </c>
      <c r="F145" s="91">
        <v>124628</v>
      </c>
      <c r="G145" s="91">
        <v>122833</v>
      </c>
      <c r="H145" s="91">
        <v>132441</v>
      </c>
      <c r="I145" s="91">
        <v>122315</v>
      </c>
      <c r="J145" s="92">
        <v>129795</v>
      </c>
    </row>
    <row r="146" spans="4:10" s="17" customFormat="1" ht="13.5" thickTop="1" x14ac:dyDescent="0.2">
      <c r="D146" s="93" t="s">
        <v>33</v>
      </c>
      <c r="E146" s="94">
        <v>246981</v>
      </c>
      <c r="F146" s="94">
        <v>239548</v>
      </c>
      <c r="G146" s="94">
        <v>246985</v>
      </c>
      <c r="H146" s="94">
        <v>247952</v>
      </c>
      <c r="I146" s="94">
        <v>240190</v>
      </c>
      <c r="J146" s="95">
        <v>248425</v>
      </c>
    </row>
    <row r="147" spans="4:10" s="17" customFormat="1" ht="13.5" thickBot="1" x14ac:dyDescent="0.25">
      <c r="D147" s="68" t="s">
        <v>36</v>
      </c>
      <c r="E147" s="96">
        <v>3240</v>
      </c>
      <c r="F147" s="96">
        <v>3200</v>
      </c>
      <c r="G147" s="96">
        <v>3240</v>
      </c>
      <c r="H147" s="96">
        <v>3105</v>
      </c>
      <c r="I147" s="96">
        <v>3215</v>
      </c>
      <c r="J147" s="97">
        <v>3186</v>
      </c>
    </row>
    <row r="148" spans="4:10" s="17" customFormat="1" ht="13.5" thickTop="1" x14ac:dyDescent="0.2">
      <c r="D148" s="84" t="s">
        <v>37</v>
      </c>
      <c r="E148" s="100">
        <v>1.3118418015960741E-2</v>
      </c>
      <c r="F148" s="100">
        <v>1.3358491826272814E-2</v>
      </c>
      <c r="G148" s="100">
        <v>1.3118205559042048E-2</v>
      </c>
      <c r="H148" s="100">
        <v>1.2522585016454797E-2</v>
      </c>
      <c r="I148" s="100">
        <v>1.3385236687622299E-2</v>
      </c>
      <c r="J148" s="101">
        <v>1.2824796216161819E-2</v>
      </c>
    </row>
    <row r="149" spans="4:10" s="17" customFormat="1" x14ac:dyDescent="0.2">
      <c r="D149" s="89" t="s">
        <v>38</v>
      </c>
      <c r="E149" s="100">
        <v>0.4920216534875152</v>
      </c>
      <c r="F149" s="100">
        <v>0.46637834588474963</v>
      </c>
      <c r="G149" s="100">
        <v>0.4895519970848432</v>
      </c>
      <c r="H149" s="100">
        <v>0.45333774278892691</v>
      </c>
      <c r="I149" s="100">
        <v>0.47737208043632123</v>
      </c>
      <c r="J149" s="101">
        <v>0.4647036328871893</v>
      </c>
    </row>
    <row r="150" spans="4:10" s="17" customFormat="1" x14ac:dyDescent="0.2">
      <c r="D150" s="89" t="s">
        <v>39</v>
      </c>
      <c r="E150" s="100">
        <v>0</v>
      </c>
      <c r="F150" s="100">
        <v>0</v>
      </c>
      <c r="G150" s="100">
        <v>0</v>
      </c>
      <c r="H150" s="100">
        <v>0</v>
      </c>
      <c r="I150" s="100">
        <v>0</v>
      </c>
      <c r="J150" s="101">
        <v>0</v>
      </c>
    </row>
    <row r="151" spans="4:10" s="17" customFormat="1" ht="13.5" thickBot="1" x14ac:dyDescent="0.25">
      <c r="D151" s="102" t="s">
        <v>46</v>
      </c>
      <c r="E151" s="103">
        <v>0.49485992849652405</v>
      </c>
      <c r="F151" s="103">
        <v>0.52026316228897762</v>
      </c>
      <c r="G151" s="103">
        <v>0.49732979735611477</v>
      </c>
      <c r="H151" s="103">
        <v>0.53413967219461833</v>
      </c>
      <c r="I151" s="103">
        <v>0.50924268287605645</v>
      </c>
      <c r="J151" s="104">
        <v>0.52247157089664886</v>
      </c>
    </row>
    <row r="152" spans="4:10" s="17" customFormat="1" ht="13.5" thickTop="1" x14ac:dyDescent="0.2">
      <c r="D152" s="78"/>
      <c r="E152" s="18"/>
      <c r="F152" s="18"/>
      <c r="G152" s="18"/>
      <c r="H152" s="18"/>
      <c r="I152" s="18"/>
      <c r="J152" s="18"/>
    </row>
    <row r="153" spans="4:10" s="17" customFormat="1" ht="13.5" thickBot="1" x14ac:dyDescent="0.25">
      <c r="D153" s="18"/>
      <c r="E153" s="18"/>
      <c r="F153" s="18"/>
      <c r="G153" s="18"/>
      <c r="H153" s="18"/>
      <c r="I153" s="18"/>
      <c r="J153" s="18"/>
    </row>
    <row r="154" spans="4:10" s="17" customFormat="1" ht="13.5" thickTop="1" x14ac:dyDescent="0.2">
      <c r="D154" s="238" t="s">
        <v>88</v>
      </c>
      <c r="E154" s="239"/>
      <c r="F154" s="239"/>
      <c r="G154" s="239"/>
      <c r="H154" s="239"/>
      <c r="I154" s="239"/>
      <c r="J154" s="240"/>
    </row>
    <row r="155" spans="4:10" s="17" customFormat="1" ht="13.5" thickBot="1" x14ac:dyDescent="0.25">
      <c r="D155" s="80" t="s">
        <v>12</v>
      </c>
      <c r="E155" s="81">
        <v>41671</v>
      </c>
      <c r="F155" s="81">
        <v>41791</v>
      </c>
      <c r="G155" s="82">
        <v>41913</v>
      </c>
      <c r="H155" s="81">
        <v>42401</v>
      </c>
      <c r="I155" s="81">
        <v>42522</v>
      </c>
      <c r="J155" s="83">
        <v>42644</v>
      </c>
    </row>
    <row r="156" spans="4:10" s="17" customFormat="1" ht="13.5" thickTop="1" x14ac:dyDescent="0.2">
      <c r="D156" s="84" t="s">
        <v>16</v>
      </c>
      <c r="E156" s="85">
        <v>528000.00000000012</v>
      </c>
      <c r="F156" s="85">
        <v>443000.00000000012</v>
      </c>
      <c r="G156" s="85">
        <v>490000.00000000029</v>
      </c>
      <c r="H156" s="85">
        <v>548000.00000000012</v>
      </c>
      <c r="I156" s="85">
        <v>460000.00000000029</v>
      </c>
      <c r="J156" s="86">
        <v>403000.00000000012</v>
      </c>
    </row>
    <row r="157" spans="4:10" s="17" customFormat="1" x14ac:dyDescent="0.2">
      <c r="D157" s="33" t="s">
        <v>19</v>
      </c>
      <c r="E157" s="87">
        <v>6334.9999999999991</v>
      </c>
      <c r="F157" s="87">
        <v>6336.0000000000009</v>
      </c>
      <c r="G157" s="87">
        <v>6336.0000000000009</v>
      </c>
      <c r="H157" s="87">
        <v>6334.9999999999991</v>
      </c>
      <c r="I157" s="87">
        <v>6336.0000000000009</v>
      </c>
      <c r="J157" s="88">
        <v>6336.0000000000009</v>
      </c>
    </row>
    <row r="158" spans="4:10" s="17" customFormat="1" x14ac:dyDescent="0.2">
      <c r="D158" s="33" t="s">
        <v>21</v>
      </c>
      <c r="E158" s="87">
        <v>0</v>
      </c>
      <c r="F158" s="87">
        <v>0</v>
      </c>
      <c r="G158" s="87">
        <v>0</v>
      </c>
      <c r="H158" s="87">
        <v>0</v>
      </c>
      <c r="I158" s="87">
        <v>0</v>
      </c>
      <c r="J158" s="88">
        <v>0</v>
      </c>
    </row>
    <row r="159" spans="4:10" s="17" customFormat="1" x14ac:dyDescent="0.2">
      <c r="D159" s="33" t="s">
        <v>24</v>
      </c>
      <c r="E159" s="87">
        <v>28750</v>
      </c>
      <c r="F159" s="87">
        <v>28750</v>
      </c>
      <c r="G159" s="87">
        <v>28630</v>
      </c>
      <c r="H159" s="87">
        <v>28630</v>
      </c>
      <c r="I159" s="87">
        <v>28630</v>
      </c>
      <c r="J159" s="88">
        <v>28640</v>
      </c>
    </row>
    <row r="160" spans="4:10" s="17" customFormat="1" x14ac:dyDescent="0.2">
      <c r="D160" s="33" t="s">
        <v>26</v>
      </c>
      <c r="E160" s="87">
        <v>183</v>
      </c>
      <c r="F160" s="87">
        <v>182</v>
      </c>
      <c r="G160" s="87">
        <v>183</v>
      </c>
      <c r="H160" s="87">
        <v>182</v>
      </c>
      <c r="I160" s="87">
        <v>180</v>
      </c>
      <c r="J160" s="88">
        <v>180</v>
      </c>
    </row>
    <row r="161" spans="4:10" s="17" customFormat="1" x14ac:dyDescent="0.2">
      <c r="D161" s="89" t="s">
        <v>29</v>
      </c>
      <c r="E161" s="87">
        <v>2653000</v>
      </c>
      <c r="F161" s="87">
        <v>2363000</v>
      </c>
      <c r="G161" s="87">
        <v>2526000</v>
      </c>
      <c r="H161" s="87">
        <v>2555000</v>
      </c>
      <c r="I161" s="87">
        <v>2351000</v>
      </c>
      <c r="J161" s="88">
        <v>2503000</v>
      </c>
    </row>
    <row r="162" spans="4:10" s="17" customFormat="1" ht="13.5" thickBot="1" x14ac:dyDescent="0.25">
      <c r="D162" s="90" t="s">
        <v>31</v>
      </c>
      <c r="E162" s="91">
        <v>0</v>
      </c>
      <c r="F162" s="91">
        <v>0</v>
      </c>
      <c r="G162" s="91">
        <v>0</v>
      </c>
      <c r="H162" s="91">
        <v>0</v>
      </c>
      <c r="I162" s="91">
        <v>0</v>
      </c>
      <c r="J162" s="92">
        <v>0</v>
      </c>
    </row>
    <row r="163" spans="4:10" s="17" customFormat="1" ht="13.5" thickTop="1" x14ac:dyDescent="0.2">
      <c r="D163" s="93" t="s">
        <v>33</v>
      </c>
      <c r="E163" s="94">
        <v>3216268</v>
      </c>
      <c r="F163" s="94">
        <v>2841268</v>
      </c>
      <c r="G163" s="94">
        <v>3051149</v>
      </c>
      <c r="H163" s="94">
        <v>3138147</v>
      </c>
      <c r="I163" s="94">
        <v>2846146.0000000005</v>
      </c>
      <c r="J163" s="95">
        <v>2941156</v>
      </c>
    </row>
    <row r="164" spans="4:10" s="17" customFormat="1" ht="13.5" thickBot="1" x14ac:dyDescent="0.25">
      <c r="D164" s="68" t="s">
        <v>36</v>
      </c>
      <c r="E164" s="96">
        <v>35268</v>
      </c>
      <c r="F164" s="96">
        <v>35268</v>
      </c>
      <c r="G164" s="96">
        <v>35149</v>
      </c>
      <c r="H164" s="96">
        <v>35147</v>
      </c>
      <c r="I164" s="96">
        <v>35146</v>
      </c>
      <c r="J164" s="97">
        <v>35156</v>
      </c>
    </row>
    <row r="165" spans="4:10" s="17" customFormat="1" ht="13.5" thickTop="1" x14ac:dyDescent="0.2">
      <c r="D165" s="84" t="s">
        <v>37</v>
      </c>
      <c r="E165" s="98">
        <v>1.0965504118437891E-2</v>
      </c>
      <c r="F165" s="98">
        <v>1.2412767820564621E-2</v>
      </c>
      <c r="G165" s="98">
        <v>1.1519922494771642E-2</v>
      </c>
      <c r="H165" s="98">
        <v>1.1199921482326991E-2</v>
      </c>
      <c r="I165" s="98">
        <v>1.2348628636760024E-2</v>
      </c>
      <c r="J165" s="99">
        <v>1.1953123193737428E-2</v>
      </c>
    </row>
    <row r="166" spans="4:10" s="17" customFormat="1" x14ac:dyDescent="0.2">
      <c r="D166" s="89" t="s">
        <v>38</v>
      </c>
      <c r="E166" s="100">
        <v>0.16416542402560985</v>
      </c>
      <c r="F166" s="100">
        <v>0.15591630215805061</v>
      </c>
      <c r="G166" s="100">
        <v>0.16059523805622089</v>
      </c>
      <c r="H166" s="100">
        <v>0.17462534419197065</v>
      </c>
      <c r="I166" s="100">
        <v>0.16162206717434743</v>
      </c>
      <c r="J166" s="101">
        <v>0.13702095366583755</v>
      </c>
    </row>
    <row r="167" spans="4:10" s="17" customFormat="1" ht="13.5" thickBot="1" x14ac:dyDescent="0.25">
      <c r="D167" s="102" t="s">
        <v>39</v>
      </c>
      <c r="E167" s="103">
        <v>0.82486907185595226</v>
      </c>
      <c r="F167" s="103">
        <v>0.83167093002138481</v>
      </c>
      <c r="G167" s="103">
        <v>0.82788483944900759</v>
      </c>
      <c r="H167" s="103">
        <v>0.81417473432570242</v>
      </c>
      <c r="I167" s="103">
        <v>0.82602930418889253</v>
      </c>
      <c r="J167" s="104">
        <v>0.85102592314042502</v>
      </c>
    </row>
    <row r="168" spans="4:10" s="17" customFormat="1" ht="13.5" thickTop="1" x14ac:dyDescent="0.2">
      <c r="D168" s="78"/>
      <c r="E168" s="18"/>
      <c r="F168" s="18"/>
      <c r="G168" s="18"/>
      <c r="H168" s="18"/>
      <c r="I168" s="18"/>
      <c r="J168" s="18"/>
    </row>
  </sheetData>
  <mergeCells count="10">
    <mergeCell ref="D104:J104"/>
    <mergeCell ref="D121:J121"/>
    <mergeCell ref="D137:J137"/>
    <mergeCell ref="D154:J154"/>
    <mergeCell ref="D3:J3"/>
    <mergeCell ref="D19:J19"/>
    <mergeCell ref="D36:J36"/>
    <mergeCell ref="D52:J52"/>
    <mergeCell ref="D69:J69"/>
    <mergeCell ref="D88:J8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M138"/>
  <sheetViews>
    <sheetView topLeftCell="A22" zoomScaleNormal="100" workbookViewId="0">
      <selection activeCell="D55" sqref="D55"/>
    </sheetView>
  </sheetViews>
  <sheetFormatPr defaultColWidth="9" defaultRowHeight="12.75" x14ac:dyDescent="0.2"/>
  <cols>
    <col min="1" max="1" width="9" style="110"/>
    <col min="2" max="2" width="26.5703125" style="105" customWidth="1"/>
    <col min="3" max="3" width="13.5703125" style="105" customWidth="1"/>
    <col min="4" max="5" width="13.5703125" style="106" customWidth="1"/>
    <col min="6" max="7" width="15.28515625" style="108" customWidth="1"/>
    <col min="8" max="8" width="23.5703125" style="105" customWidth="1"/>
    <col min="9" max="13" width="10.7109375" style="108" customWidth="1"/>
    <col min="14" max="15" width="15.28515625" style="108" customWidth="1"/>
    <col min="16" max="25" width="9" style="110"/>
    <col min="26" max="26" width="17.140625" style="110" customWidth="1"/>
    <col min="27" max="27" width="11.7109375" style="110" customWidth="1"/>
    <col min="28" max="28" width="12.5703125" style="110" customWidth="1"/>
    <col min="29" max="29" width="11.7109375" style="110" customWidth="1"/>
    <col min="30" max="30" width="12.5703125" style="110" customWidth="1"/>
    <col min="31" max="31" width="11.7109375" style="110" customWidth="1"/>
    <col min="32" max="33" width="9" style="110"/>
    <col min="34" max="34" width="25.140625" style="110" customWidth="1"/>
    <col min="35" max="39" width="10.42578125" style="110" customWidth="1"/>
    <col min="40" max="16384" width="9" style="110"/>
  </cols>
  <sheetData>
    <row r="1" spans="2:39" x14ac:dyDescent="0.2">
      <c r="E1" s="107"/>
      <c r="K1" s="109"/>
      <c r="N1" s="109"/>
    </row>
    <row r="2" spans="2:39" ht="13.5" thickBot="1" x14ac:dyDescent="0.25">
      <c r="B2" s="242" t="s">
        <v>89</v>
      </c>
      <c r="C2" s="242"/>
      <c r="D2" s="242"/>
      <c r="E2" s="242"/>
      <c r="H2" s="111" t="s">
        <v>90</v>
      </c>
      <c r="M2" s="111"/>
    </row>
    <row r="3" spans="2:39" ht="14.25" thickTop="1" thickBot="1" x14ac:dyDescent="0.25">
      <c r="B3" s="243" t="s">
        <v>91</v>
      </c>
      <c r="C3" s="244"/>
      <c r="D3" s="244"/>
      <c r="E3" s="245"/>
      <c r="H3" s="112" t="s">
        <v>92</v>
      </c>
      <c r="I3" s="113" t="s">
        <v>3</v>
      </c>
      <c r="J3" s="113" t="s">
        <v>4</v>
      </c>
      <c r="K3" s="113" t="s">
        <v>5</v>
      </c>
      <c r="L3" s="113" t="s">
        <v>6</v>
      </c>
      <c r="M3" s="114" t="s">
        <v>7</v>
      </c>
      <c r="Z3" s="115" t="s">
        <v>93</v>
      </c>
      <c r="AA3" s="116"/>
      <c r="AB3" s="116"/>
      <c r="AC3" s="116"/>
      <c r="AD3" s="116"/>
      <c r="AE3" s="116"/>
      <c r="AH3" s="111" t="s">
        <v>90</v>
      </c>
      <c r="AI3" s="108"/>
      <c r="AJ3" s="108"/>
      <c r="AK3" s="108"/>
      <c r="AL3" s="108"/>
      <c r="AM3" s="111"/>
    </row>
    <row r="4" spans="2:39" ht="13.5" thickTop="1" x14ac:dyDescent="0.2">
      <c r="B4" s="117" t="s">
        <v>94</v>
      </c>
      <c r="C4" s="118">
        <v>2016</v>
      </c>
      <c r="D4" s="118" t="s">
        <v>95</v>
      </c>
      <c r="E4" s="119">
        <v>2022</v>
      </c>
      <c r="H4" s="120" t="s">
        <v>96</v>
      </c>
      <c r="I4" s="121">
        <f>SUM(I5:I10)</f>
        <v>6.9</v>
      </c>
      <c r="J4" s="121">
        <f>SUM(J5:J10)</f>
        <v>16.669999999999998</v>
      </c>
      <c r="K4" s="121">
        <f>SUM(K5:K10)</f>
        <v>9.5</v>
      </c>
      <c r="L4" s="121">
        <f>SUM(L5:L10)</f>
        <v>29</v>
      </c>
      <c r="M4" s="122">
        <f t="shared" ref="M4" si="0">SUM(M5:M10)</f>
        <v>3.1999999999999988</v>
      </c>
      <c r="Z4" s="123" t="s">
        <v>97</v>
      </c>
      <c r="AA4" s="124" t="s">
        <v>98</v>
      </c>
      <c r="AB4" s="124" t="s">
        <v>99</v>
      </c>
      <c r="AC4" s="124" t="s">
        <v>100</v>
      </c>
      <c r="AD4" s="124" t="s">
        <v>101</v>
      </c>
      <c r="AE4" s="125" t="s">
        <v>102</v>
      </c>
      <c r="AH4" s="112" t="s">
        <v>92</v>
      </c>
      <c r="AI4" s="113" t="s">
        <v>3</v>
      </c>
      <c r="AJ4" s="113" t="s">
        <v>4</v>
      </c>
      <c r="AK4" s="113" t="s">
        <v>5</v>
      </c>
      <c r="AL4" s="113" t="s">
        <v>6</v>
      </c>
      <c r="AM4" s="114" t="s">
        <v>7</v>
      </c>
    </row>
    <row r="5" spans="2:39" x14ac:dyDescent="0.2">
      <c r="B5" s="120" t="s">
        <v>103</v>
      </c>
      <c r="C5" s="121">
        <f>SUM(C6:C11)</f>
        <v>30.9</v>
      </c>
      <c r="D5" s="121">
        <f>SUM(D6:D11)</f>
        <v>6.9</v>
      </c>
      <c r="E5" s="122">
        <f>SUM(E6:E11)</f>
        <v>24</v>
      </c>
      <c r="H5" s="126" t="s">
        <v>104</v>
      </c>
      <c r="I5" s="127">
        <v>2.4</v>
      </c>
      <c r="J5" s="127">
        <v>0.37</v>
      </c>
      <c r="K5" s="127">
        <v>2</v>
      </c>
      <c r="L5" s="127">
        <v>3</v>
      </c>
      <c r="M5" s="128">
        <v>1.4599999999999991</v>
      </c>
      <c r="Z5" s="129" t="s">
        <v>105</v>
      </c>
      <c r="AA5" s="130">
        <f>SUM(AA6:AA11)</f>
        <v>6.9</v>
      </c>
      <c r="AB5" s="130">
        <f>SUM(AB6:AB11)</f>
        <v>16.669999999999998</v>
      </c>
      <c r="AC5" s="130">
        <f>SUM(AC6:AC11)</f>
        <v>9.5</v>
      </c>
      <c r="AD5" s="130">
        <f>SUM(AD6:AD11)</f>
        <v>29</v>
      </c>
      <c r="AE5" s="131">
        <f t="shared" ref="AE5" si="1">SUM(AE6:AE11)</f>
        <v>3.1999999999999988</v>
      </c>
      <c r="AH5" s="120" t="s">
        <v>96</v>
      </c>
      <c r="AI5" s="121">
        <v>6.41</v>
      </c>
      <c r="AJ5" s="121">
        <v>16.36</v>
      </c>
      <c r="AK5" s="121">
        <v>8.68</v>
      </c>
      <c r="AL5" s="121">
        <v>28</v>
      </c>
      <c r="AM5" s="122">
        <v>3.1999999999999988</v>
      </c>
    </row>
    <row r="6" spans="2:39" x14ac:dyDescent="0.2">
      <c r="B6" s="126" t="s">
        <v>104</v>
      </c>
      <c r="C6" s="127">
        <v>8.2899999999999991</v>
      </c>
      <c r="D6" s="127">
        <v>2.4</v>
      </c>
      <c r="E6" s="128">
        <f t="shared" ref="E6:E11" si="2">C6-D6</f>
        <v>5.8899999999999988</v>
      </c>
      <c r="H6" s="126" t="s">
        <v>106</v>
      </c>
      <c r="I6" s="127">
        <v>2.1</v>
      </c>
      <c r="J6" s="127">
        <v>14.75</v>
      </c>
      <c r="K6" s="127">
        <v>5.1100000000000003</v>
      </c>
      <c r="L6" s="127">
        <v>4</v>
      </c>
      <c r="M6" s="128">
        <v>0.84</v>
      </c>
      <c r="Z6" s="132" t="s">
        <v>107</v>
      </c>
      <c r="AA6" s="130">
        <v>2.4</v>
      </c>
      <c r="AB6" s="130">
        <v>0.37</v>
      </c>
      <c r="AC6" s="130">
        <v>2</v>
      </c>
      <c r="AD6" s="130">
        <v>3</v>
      </c>
      <c r="AE6" s="131">
        <v>1.4599999999999991</v>
      </c>
      <c r="AH6" s="126" t="s">
        <v>104</v>
      </c>
      <c r="AI6" s="127">
        <v>2.4</v>
      </c>
      <c r="AJ6" s="127">
        <v>0.37</v>
      </c>
      <c r="AK6" s="127">
        <v>2</v>
      </c>
      <c r="AL6" s="127">
        <v>3</v>
      </c>
      <c r="AM6" s="128">
        <v>1.4599999999999991</v>
      </c>
    </row>
    <row r="7" spans="2:39" x14ac:dyDescent="0.2">
      <c r="B7" s="126" t="s">
        <v>106</v>
      </c>
      <c r="C7" s="127">
        <v>15.41</v>
      </c>
      <c r="D7" s="127">
        <v>2.1</v>
      </c>
      <c r="E7" s="128">
        <f t="shared" si="2"/>
        <v>13.31</v>
      </c>
      <c r="H7" s="126" t="s">
        <v>108</v>
      </c>
      <c r="I7" s="127">
        <v>0.49</v>
      </c>
      <c r="J7" s="127">
        <v>0.31</v>
      </c>
      <c r="K7" s="127">
        <v>0.82</v>
      </c>
      <c r="L7" s="127">
        <v>1</v>
      </c>
      <c r="M7" s="128">
        <v>0</v>
      </c>
      <c r="Z7" s="132" t="s">
        <v>109</v>
      </c>
      <c r="AA7" s="130">
        <v>2.1</v>
      </c>
      <c r="AB7" s="130">
        <v>14.75</v>
      </c>
      <c r="AC7" s="130">
        <v>5.1100000000000003</v>
      </c>
      <c r="AD7" s="130">
        <v>4</v>
      </c>
      <c r="AE7" s="131">
        <v>0.84</v>
      </c>
      <c r="AH7" s="126" t="s">
        <v>106</v>
      </c>
      <c r="AI7" s="127">
        <v>2.1</v>
      </c>
      <c r="AJ7" s="127">
        <v>14.75</v>
      </c>
      <c r="AK7" s="127">
        <v>5.1100000000000003</v>
      </c>
      <c r="AL7" s="127">
        <v>4</v>
      </c>
      <c r="AM7" s="128">
        <v>0.84</v>
      </c>
    </row>
    <row r="8" spans="2:39" ht="13.5" thickBot="1" x14ac:dyDescent="0.25">
      <c r="B8" s="126" t="s">
        <v>108</v>
      </c>
      <c r="C8" s="127">
        <v>1.8540000000000001</v>
      </c>
      <c r="D8" s="127">
        <v>0.49</v>
      </c>
      <c r="E8" s="128">
        <f t="shared" si="2"/>
        <v>1.3640000000000001</v>
      </c>
      <c r="H8" s="126" t="s">
        <v>110</v>
      </c>
      <c r="I8" s="127">
        <v>0</v>
      </c>
      <c r="J8" s="127">
        <v>0</v>
      </c>
      <c r="K8" s="127">
        <v>0</v>
      </c>
      <c r="L8" s="127">
        <v>18</v>
      </c>
      <c r="M8" s="128">
        <v>0</v>
      </c>
      <c r="Z8" s="132" t="s">
        <v>111</v>
      </c>
      <c r="AA8" s="130">
        <v>0.49</v>
      </c>
      <c r="AB8" s="130">
        <v>0.31</v>
      </c>
      <c r="AC8" s="130">
        <v>0.82</v>
      </c>
      <c r="AD8" s="130">
        <v>1</v>
      </c>
      <c r="AE8" s="131">
        <v>0</v>
      </c>
      <c r="AH8" s="133" t="s">
        <v>112</v>
      </c>
      <c r="AI8" s="134">
        <f>AI6+AI7</f>
        <v>4.5</v>
      </c>
      <c r="AJ8" s="134">
        <f>AJ6+AJ7</f>
        <v>15.12</v>
      </c>
      <c r="AK8" s="134">
        <f>AK6+AK7</f>
        <v>7.11</v>
      </c>
      <c r="AL8" s="134">
        <f>AL6+AL7</f>
        <v>7</v>
      </c>
      <c r="AM8" s="135">
        <f>AM6+AM7</f>
        <v>2.2999999999999989</v>
      </c>
    </row>
    <row r="9" spans="2:39" ht="13.5" thickTop="1" x14ac:dyDescent="0.2">
      <c r="B9" s="126" t="s">
        <v>110</v>
      </c>
      <c r="C9" s="127">
        <v>0</v>
      </c>
      <c r="D9" s="127">
        <v>0</v>
      </c>
      <c r="E9" s="128">
        <f t="shared" si="2"/>
        <v>0</v>
      </c>
      <c r="H9" s="126" t="s">
        <v>113</v>
      </c>
      <c r="I9" s="127">
        <v>0.85</v>
      </c>
      <c r="J9" s="127">
        <v>1.24</v>
      </c>
      <c r="K9" s="127">
        <v>1.57</v>
      </c>
      <c r="L9" s="127">
        <v>3</v>
      </c>
      <c r="M9" s="128">
        <v>0.89999999999999991</v>
      </c>
      <c r="Z9" s="132" t="s">
        <v>114</v>
      </c>
      <c r="AA9" s="130">
        <v>0</v>
      </c>
      <c r="AB9" s="130">
        <v>0</v>
      </c>
      <c r="AC9" s="130">
        <v>0</v>
      </c>
      <c r="AD9" s="130">
        <v>18</v>
      </c>
      <c r="AE9" s="131">
        <v>0</v>
      </c>
      <c r="AH9" s="110" t="s">
        <v>115</v>
      </c>
      <c r="AI9" s="136"/>
      <c r="AJ9" s="136"/>
      <c r="AK9" s="136"/>
      <c r="AL9" s="136"/>
      <c r="AM9" s="136"/>
    </row>
    <row r="10" spans="2:39" x14ac:dyDescent="0.2">
      <c r="B10" s="126" t="s">
        <v>113</v>
      </c>
      <c r="C10" s="127">
        <v>3.7280000000000002</v>
      </c>
      <c r="D10" s="127">
        <v>0.85</v>
      </c>
      <c r="E10" s="128">
        <f t="shared" si="2"/>
        <v>2.8780000000000001</v>
      </c>
      <c r="H10" s="126" t="s">
        <v>116</v>
      </c>
      <c r="I10" s="127">
        <v>1.06</v>
      </c>
      <c r="J10" s="127">
        <v>0</v>
      </c>
      <c r="K10" s="127">
        <v>0</v>
      </c>
      <c r="L10" s="127">
        <v>0</v>
      </c>
      <c r="M10" s="128">
        <v>0</v>
      </c>
      <c r="Z10" s="132" t="s">
        <v>117</v>
      </c>
      <c r="AA10" s="130">
        <v>0.85</v>
      </c>
      <c r="AB10" s="130">
        <v>1.24</v>
      </c>
      <c r="AC10" s="130">
        <v>1.57</v>
      </c>
      <c r="AD10" s="130">
        <v>3</v>
      </c>
      <c r="AE10" s="131">
        <v>0.89999999999999991</v>
      </c>
      <c r="AH10" s="137"/>
      <c r="AI10" s="136"/>
      <c r="AJ10" s="136"/>
      <c r="AK10" s="136"/>
      <c r="AL10" s="136"/>
      <c r="AM10" s="136"/>
    </row>
    <row r="11" spans="2:39" x14ac:dyDescent="0.2">
      <c r="B11" s="126" t="s">
        <v>116</v>
      </c>
      <c r="C11" s="127">
        <v>1.6180000000000001</v>
      </c>
      <c r="D11" s="127">
        <v>1.06</v>
      </c>
      <c r="E11" s="128">
        <f t="shared" si="2"/>
        <v>0.55800000000000005</v>
      </c>
      <c r="H11" s="246"/>
      <c r="I11" s="247"/>
      <c r="J11" s="247"/>
      <c r="K11" s="247"/>
      <c r="L11" s="247"/>
      <c r="M11" s="248"/>
      <c r="Z11" s="132" t="s">
        <v>118</v>
      </c>
      <c r="AA11" s="130">
        <v>1.06</v>
      </c>
      <c r="AB11" s="130">
        <v>0</v>
      </c>
      <c r="AC11" s="130">
        <v>0</v>
      </c>
      <c r="AD11" s="130">
        <v>0</v>
      </c>
      <c r="AE11" s="131">
        <v>0</v>
      </c>
      <c r="AH11" s="137"/>
      <c r="AI11" s="136"/>
      <c r="AJ11" s="136"/>
      <c r="AK11" s="136"/>
      <c r="AL11" s="136"/>
      <c r="AM11" s="136"/>
    </row>
    <row r="12" spans="2:39" ht="13.5" thickBot="1" x14ac:dyDescent="0.25">
      <c r="B12" s="249"/>
      <c r="C12" s="250"/>
      <c r="D12" s="250"/>
      <c r="E12" s="251"/>
      <c r="H12" s="133" t="s">
        <v>112</v>
      </c>
      <c r="I12" s="134">
        <f>I5+I6</f>
        <v>4.5</v>
      </c>
      <c r="J12" s="134">
        <f>J5+J6</f>
        <v>15.12</v>
      </c>
      <c r="K12" s="134">
        <f>K5+K6</f>
        <v>7.11</v>
      </c>
      <c r="L12" s="134">
        <f>L5+L6</f>
        <v>7</v>
      </c>
      <c r="M12" s="135">
        <f>M5+M6</f>
        <v>2.2999999999999989</v>
      </c>
      <c r="Z12" s="138"/>
      <c r="AA12" s="139"/>
      <c r="AB12" s="139"/>
      <c r="AC12" s="139"/>
      <c r="AD12" s="139"/>
      <c r="AE12" s="140"/>
      <c r="AH12" s="241"/>
      <c r="AI12" s="241"/>
      <c r="AJ12" s="241"/>
      <c r="AK12" s="241"/>
      <c r="AL12" s="241"/>
      <c r="AM12" s="241"/>
    </row>
    <row r="13" spans="2:39" ht="14.25" thickTop="1" thickBot="1" x14ac:dyDescent="0.25">
      <c r="B13" s="133" t="s">
        <v>112</v>
      </c>
      <c r="C13" s="134">
        <f>C6+C7</f>
        <v>23.7</v>
      </c>
      <c r="D13" s="134">
        <f>D6+D7</f>
        <v>4.5</v>
      </c>
      <c r="E13" s="135">
        <f>E6+E7</f>
        <v>19.2</v>
      </c>
      <c r="H13" s="110" t="s">
        <v>115</v>
      </c>
      <c r="K13" s="109"/>
      <c r="Z13" s="141" t="s">
        <v>119</v>
      </c>
      <c r="AA13" s="142">
        <f>AA6+AA7</f>
        <v>4.5</v>
      </c>
      <c r="AB13" s="142">
        <f>AB6+AB7</f>
        <v>15.12</v>
      </c>
      <c r="AC13" s="142">
        <f>AC6+AC7</f>
        <v>7.11</v>
      </c>
      <c r="AD13" s="142">
        <f>AD6+AD7</f>
        <v>7</v>
      </c>
      <c r="AE13" s="143">
        <f>AE6+AE7</f>
        <v>2.2999999999999989</v>
      </c>
      <c r="AH13" s="241"/>
      <c r="AI13" s="241"/>
      <c r="AJ13" s="241"/>
      <c r="AK13" s="241"/>
      <c r="AL13" s="241"/>
      <c r="AM13" s="241"/>
    </row>
    <row r="14" spans="2:39" ht="14.25" thickTop="1" thickBot="1" x14ac:dyDescent="0.25">
      <c r="E14" s="107"/>
      <c r="N14" s="109"/>
      <c r="Z14" s="144" t="s">
        <v>120</v>
      </c>
      <c r="AA14" s="145"/>
      <c r="AB14" s="145"/>
      <c r="AC14" s="146"/>
      <c r="AD14" s="145"/>
      <c r="AE14" s="145"/>
      <c r="AI14" s="108"/>
      <c r="AJ14" s="108"/>
      <c r="AK14" s="109"/>
      <c r="AL14" s="108"/>
      <c r="AM14" s="108"/>
    </row>
    <row r="15" spans="2:39" ht="13.5" thickTop="1" x14ac:dyDescent="0.2">
      <c r="B15" s="243" t="s">
        <v>121</v>
      </c>
      <c r="C15" s="244"/>
      <c r="D15" s="244"/>
      <c r="E15" s="245"/>
      <c r="F15" s="110"/>
      <c r="G15" s="110"/>
      <c r="I15" s="147"/>
      <c r="J15" s="147"/>
      <c r="K15" s="147"/>
      <c r="L15" s="147"/>
      <c r="M15" s="147"/>
      <c r="N15" s="109"/>
    </row>
    <row r="16" spans="2:39" x14ac:dyDescent="0.2">
      <c r="B16" s="117" t="s">
        <v>94</v>
      </c>
      <c r="C16" s="118">
        <v>2016</v>
      </c>
      <c r="D16" s="118" t="s">
        <v>95</v>
      </c>
      <c r="E16" s="119">
        <v>2022</v>
      </c>
      <c r="F16" s="110"/>
      <c r="G16" s="110"/>
      <c r="K16" s="109"/>
      <c r="N16" s="109"/>
    </row>
    <row r="17" spans="2:14" s="110" customFormat="1" x14ac:dyDescent="0.2">
      <c r="B17" s="120" t="s">
        <v>103</v>
      </c>
      <c r="C17" s="121">
        <f>SUM(C18:C23)</f>
        <v>38.799999999999997</v>
      </c>
      <c r="D17" s="121">
        <f>SUM(D18:D23)</f>
        <v>16.669999999999998</v>
      </c>
      <c r="E17" s="122">
        <f>SUM(E18:E23)</f>
        <v>22.13</v>
      </c>
      <c r="N17" s="109"/>
    </row>
    <row r="18" spans="2:14" s="110" customFormat="1" x14ac:dyDescent="0.2">
      <c r="B18" s="126" t="s">
        <v>104</v>
      </c>
      <c r="C18" s="127">
        <v>4.37</v>
      </c>
      <c r="D18" s="127">
        <v>0.37</v>
      </c>
      <c r="E18" s="128">
        <f t="shared" ref="E18:E23" si="3">C18-D18</f>
        <v>4</v>
      </c>
      <c r="N18" s="109"/>
    </row>
    <row r="19" spans="2:14" s="110" customFormat="1" x14ac:dyDescent="0.2">
      <c r="B19" s="126" t="s">
        <v>106</v>
      </c>
      <c r="C19" s="127">
        <v>24.74</v>
      </c>
      <c r="D19" s="127">
        <v>14.75</v>
      </c>
      <c r="E19" s="128">
        <f t="shared" si="3"/>
        <v>9.9899999999999984</v>
      </c>
      <c r="N19" s="109"/>
    </row>
    <row r="20" spans="2:14" s="110" customFormat="1" x14ac:dyDescent="0.2">
      <c r="B20" s="126" t="s">
        <v>108</v>
      </c>
      <c r="C20" s="127">
        <v>2.29</v>
      </c>
      <c r="D20" s="127">
        <v>0.31</v>
      </c>
      <c r="E20" s="128">
        <f t="shared" si="3"/>
        <v>1.98</v>
      </c>
      <c r="N20" s="109"/>
    </row>
    <row r="21" spans="2:14" s="110" customFormat="1" x14ac:dyDescent="0.2">
      <c r="B21" s="126" t="s">
        <v>110</v>
      </c>
      <c r="C21" s="127">
        <v>0</v>
      </c>
      <c r="D21" s="127">
        <v>0</v>
      </c>
      <c r="E21" s="128">
        <f t="shared" si="3"/>
        <v>0</v>
      </c>
      <c r="N21" s="109"/>
    </row>
    <row r="22" spans="2:14" s="110" customFormat="1" x14ac:dyDescent="0.2">
      <c r="B22" s="126" t="s">
        <v>113</v>
      </c>
      <c r="C22" s="127">
        <v>6.97</v>
      </c>
      <c r="D22" s="127">
        <v>1.24</v>
      </c>
      <c r="E22" s="128">
        <f t="shared" si="3"/>
        <v>5.7299999999999995</v>
      </c>
      <c r="N22" s="109"/>
    </row>
    <row r="23" spans="2:14" s="110" customFormat="1" x14ac:dyDescent="0.2">
      <c r="B23" s="126" t="s">
        <v>116</v>
      </c>
      <c r="C23" s="127">
        <v>0.43</v>
      </c>
      <c r="D23" s="127">
        <v>0</v>
      </c>
      <c r="E23" s="128">
        <f t="shared" si="3"/>
        <v>0.43</v>
      </c>
      <c r="N23" s="109"/>
    </row>
    <row r="24" spans="2:14" s="110" customFormat="1" x14ac:dyDescent="0.2">
      <c r="B24" s="249"/>
      <c r="C24" s="250"/>
      <c r="D24" s="250"/>
      <c r="E24" s="251"/>
      <c r="N24" s="109"/>
    </row>
    <row r="25" spans="2:14" s="110" customFormat="1" ht="13.5" thickBot="1" x14ac:dyDescent="0.25">
      <c r="B25" s="133" t="s">
        <v>112</v>
      </c>
      <c r="C25" s="134">
        <f>C18+C19</f>
        <v>29.11</v>
      </c>
      <c r="D25" s="134">
        <f>D18+D19</f>
        <v>15.12</v>
      </c>
      <c r="E25" s="135">
        <f>E18+E19</f>
        <v>13.989999999999998</v>
      </c>
      <c r="N25" s="109"/>
    </row>
    <row r="26" spans="2:14" s="110" customFormat="1" ht="14.25" thickTop="1" thickBot="1" x14ac:dyDescent="0.25">
      <c r="B26" s="105"/>
      <c r="C26" s="105"/>
      <c r="D26" s="106"/>
      <c r="E26" s="107"/>
      <c r="F26" s="108"/>
      <c r="G26" s="108"/>
      <c r="H26" s="105"/>
      <c r="I26" s="108"/>
      <c r="J26" s="108"/>
      <c r="K26" s="109"/>
      <c r="L26" s="108"/>
      <c r="M26" s="108"/>
      <c r="N26" s="109"/>
    </row>
    <row r="27" spans="2:14" s="110" customFormat="1" ht="13.5" thickTop="1" x14ac:dyDescent="0.2">
      <c r="B27" s="243" t="s">
        <v>122</v>
      </c>
      <c r="C27" s="244"/>
      <c r="D27" s="244"/>
      <c r="E27" s="245"/>
      <c r="H27" s="105"/>
      <c r="I27" s="108"/>
      <c r="J27" s="108"/>
      <c r="K27" s="109"/>
      <c r="L27" s="108"/>
      <c r="M27" s="108"/>
      <c r="N27" s="109"/>
    </row>
    <row r="28" spans="2:14" s="110" customFormat="1" x14ac:dyDescent="0.2">
      <c r="B28" s="117" t="s">
        <v>94</v>
      </c>
      <c r="C28" s="118">
        <v>2016</v>
      </c>
      <c r="D28" s="118" t="s">
        <v>95</v>
      </c>
      <c r="E28" s="119">
        <v>2022</v>
      </c>
      <c r="H28" s="105"/>
      <c r="I28" s="108"/>
      <c r="J28" s="108"/>
      <c r="K28" s="109"/>
      <c r="L28" s="108"/>
      <c r="M28" s="108"/>
      <c r="N28" s="109"/>
    </row>
    <row r="29" spans="2:14" s="110" customFormat="1" x14ac:dyDescent="0.2">
      <c r="B29" s="120" t="s">
        <v>103</v>
      </c>
      <c r="C29" s="121">
        <f>SUM(C30:C35)</f>
        <v>25.700000000000003</v>
      </c>
      <c r="D29" s="121">
        <f>SUM(D30:D35)</f>
        <v>9.5</v>
      </c>
      <c r="E29" s="122">
        <f>SUM(E30:E35)</f>
        <v>16.2</v>
      </c>
      <c r="H29" s="105"/>
      <c r="I29" s="108"/>
      <c r="J29" s="108"/>
      <c r="K29" s="109"/>
      <c r="L29" s="108"/>
      <c r="M29" s="108"/>
      <c r="N29" s="109"/>
    </row>
    <row r="30" spans="2:14" s="110" customFormat="1" x14ac:dyDescent="0.2">
      <c r="B30" s="126" t="s">
        <v>104</v>
      </c>
      <c r="C30" s="127">
        <v>6.73</v>
      </c>
      <c r="D30" s="127">
        <v>2</v>
      </c>
      <c r="E30" s="128">
        <f t="shared" ref="E30:E35" si="4">C30-D30</f>
        <v>4.7300000000000004</v>
      </c>
      <c r="H30" s="105"/>
      <c r="I30" s="108"/>
      <c r="J30" s="108"/>
      <c r="K30" s="109"/>
      <c r="L30" s="108"/>
      <c r="M30" s="108"/>
      <c r="N30" s="109"/>
    </row>
    <row r="31" spans="2:14" s="110" customFormat="1" x14ac:dyDescent="0.2">
      <c r="B31" s="126" t="s">
        <v>106</v>
      </c>
      <c r="C31" s="127">
        <v>13.51</v>
      </c>
      <c r="D31" s="127">
        <v>5.1100000000000003</v>
      </c>
      <c r="E31" s="128">
        <f t="shared" si="4"/>
        <v>8.3999999999999986</v>
      </c>
      <c r="H31" s="105"/>
      <c r="I31" s="108"/>
      <c r="J31" s="108"/>
      <c r="K31" s="109"/>
      <c r="L31" s="108"/>
      <c r="M31" s="108"/>
      <c r="N31" s="109"/>
    </row>
    <row r="32" spans="2:14" s="110" customFormat="1" x14ac:dyDescent="0.2">
      <c r="B32" s="126" t="s">
        <v>108</v>
      </c>
      <c r="C32" s="127">
        <v>2.46</v>
      </c>
      <c r="D32" s="127">
        <v>0.82</v>
      </c>
      <c r="E32" s="128">
        <f t="shared" si="4"/>
        <v>1.6400000000000001</v>
      </c>
      <c r="H32" s="105"/>
      <c r="I32" s="108"/>
      <c r="J32" s="108"/>
      <c r="K32" s="109"/>
      <c r="L32" s="108"/>
      <c r="M32" s="108"/>
      <c r="N32" s="109"/>
    </row>
    <row r="33" spans="2:31" x14ac:dyDescent="0.2">
      <c r="B33" s="126" t="s">
        <v>110</v>
      </c>
      <c r="C33" s="127">
        <v>0</v>
      </c>
      <c r="D33" s="127">
        <v>0</v>
      </c>
      <c r="E33" s="128">
        <f t="shared" si="4"/>
        <v>0</v>
      </c>
      <c r="F33" s="110"/>
      <c r="G33" s="110"/>
      <c r="K33" s="109"/>
      <c r="N33" s="109"/>
    </row>
    <row r="34" spans="2:31" x14ac:dyDescent="0.2">
      <c r="B34" s="126" t="s">
        <v>113</v>
      </c>
      <c r="C34" s="127">
        <v>3</v>
      </c>
      <c r="D34" s="127">
        <v>1.57</v>
      </c>
      <c r="E34" s="128">
        <f t="shared" si="4"/>
        <v>1.43</v>
      </c>
      <c r="F34" s="110"/>
      <c r="G34" s="110"/>
      <c r="K34" s="109"/>
      <c r="N34" s="109"/>
    </row>
    <row r="35" spans="2:31" x14ac:dyDescent="0.2">
      <c r="B35" s="126" t="s">
        <v>116</v>
      </c>
      <c r="C35" s="127">
        <v>0</v>
      </c>
      <c r="D35" s="127">
        <v>0</v>
      </c>
      <c r="E35" s="128">
        <f t="shared" si="4"/>
        <v>0</v>
      </c>
      <c r="F35" s="110"/>
      <c r="G35" s="110"/>
      <c r="K35" s="109"/>
      <c r="N35" s="109"/>
    </row>
    <row r="36" spans="2:31" x14ac:dyDescent="0.2">
      <c r="B36" s="249"/>
      <c r="C36" s="250"/>
      <c r="D36" s="250"/>
      <c r="E36" s="251"/>
      <c r="F36" s="110"/>
      <c r="G36" s="110"/>
      <c r="K36" s="109"/>
      <c r="N36" s="109"/>
    </row>
    <row r="37" spans="2:31" ht="13.5" thickBot="1" x14ac:dyDescent="0.25">
      <c r="B37" s="133" t="s">
        <v>112</v>
      </c>
      <c r="C37" s="134">
        <v>20.100000000000001</v>
      </c>
      <c r="D37" s="134">
        <f>D30+D31</f>
        <v>7.11</v>
      </c>
      <c r="E37" s="135">
        <v>11.82</v>
      </c>
      <c r="F37" s="110"/>
      <c r="G37" s="110"/>
      <c r="K37" s="109"/>
      <c r="N37" s="109"/>
    </row>
    <row r="38" spans="2:31" ht="14.25" thickTop="1" thickBot="1" x14ac:dyDescent="0.25">
      <c r="E38" s="107"/>
      <c r="K38" s="109"/>
      <c r="N38" s="109"/>
    </row>
    <row r="39" spans="2:31" ht="13.5" thickTop="1" x14ac:dyDescent="0.2">
      <c r="B39" s="243" t="s">
        <v>123</v>
      </c>
      <c r="C39" s="244"/>
      <c r="D39" s="244"/>
      <c r="E39" s="245"/>
      <c r="F39" s="110"/>
      <c r="G39" s="110"/>
      <c r="K39" s="109"/>
      <c r="N39" s="109"/>
    </row>
    <row r="40" spans="2:31" x14ac:dyDescent="0.2">
      <c r="B40" s="117" t="s">
        <v>94</v>
      </c>
      <c r="C40" s="118">
        <v>2016</v>
      </c>
      <c r="D40" s="118" t="s">
        <v>95</v>
      </c>
      <c r="E40" s="119">
        <v>2022</v>
      </c>
      <c r="F40" s="110"/>
      <c r="G40" s="110"/>
      <c r="N40" s="109"/>
    </row>
    <row r="41" spans="2:31" x14ac:dyDescent="0.2">
      <c r="B41" s="120" t="s">
        <v>103</v>
      </c>
      <c r="C41" s="121">
        <f>SUM(C42:C47)</f>
        <v>64.099999999999994</v>
      </c>
      <c r="D41" s="121">
        <f>SUM(D42:D47)</f>
        <v>29</v>
      </c>
      <c r="E41" s="122">
        <f>SUM(E42:E47)</f>
        <v>35.1</v>
      </c>
      <c r="F41" s="110"/>
      <c r="G41" s="110"/>
    </row>
    <row r="42" spans="2:31" x14ac:dyDescent="0.2">
      <c r="B42" s="126" t="s">
        <v>104</v>
      </c>
      <c r="C42" s="127">
        <v>14.1</v>
      </c>
      <c r="D42" s="127">
        <v>3</v>
      </c>
      <c r="E42" s="128">
        <f t="shared" ref="E42:E47" si="5">C42-D42</f>
        <v>11.1</v>
      </c>
      <c r="F42" s="110"/>
      <c r="G42" s="110"/>
    </row>
    <row r="43" spans="2:31" x14ac:dyDescent="0.2">
      <c r="B43" s="126" t="s">
        <v>106</v>
      </c>
      <c r="C43" s="127">
        <v>12</v>
      </c>
      <c r="D43" s="127">
        <v>4</v>
      </c>
      <c r="E43" s="128">
        <f t="shared" si="5"/>
        <v>8</v>
      </c>
      <c r="F43" s="110"/>
      <c r="G43" s="110"/>
    </row>
    <row r="44" spans="2:31" ht="15" thickBot="1" x14ac:dyDescent="0.25">
      <c r="B44" s="126" t="s">
        <v>108</v>
      </c>
      <c r="C44" s="127">
        <v>5</v>
      </c>
      <c r="D44" s="127">
        <v>1</v>
      </c>
      <c r="E44" s="128">
        <f t="shared" si="5"/>
        <v>4</v>
      </c>
      <c r="F44" s="110"/>
      <c r="G44" s="110"/>
      <c r="H44" s="148" t="s">
        <v>124</v>
      </c>
      <c r="I44" s="149">
        <f>'[2]Water&amp;Energy'!J4*1000000*'[2]WB Loan'!D5/100</f>
        <v>10338442.5</v>
      </c>
      <c r="J44" s="149">
        <f>'[2]Water&amp;Energy'!J6*1000000*'[2]WB Loan'!D17/100</f>
        <v>19788956.999999996</v>
      </c>
      <c r="K44" s="149">
        <f>'[2]Water&amp;Energy'!J8*1000000*'[2]WB Loan'!D29/100</f>
        <v>8907200</v>
      </c>
      <c r="L44" s="149">
        <f>'[2]Water&amp;Energy'!J10*1000000*'[2]WB Loan'!D41/100</f>
        <v>4382190</v>
      </c>
      <c r="M44" s="149">
        <f>'[2]Water&amp;Energy'!J12*1000000*'[2]WB Loan'!D53/100</f>
        <v>18632753.599999998</v>
      </c>
      <c r="N44" s="107">
        <f>M44/365</f>
        <v>51048.639999999992</v>
      </c>
      <c r="Z44" s="115" t="s">
        <v>125</v>
      </c>
      <c r="AA44" s="116"/>
      <c r="AB44" s="116"/>
      <c r="AC44" s="116"/>
      <c r="AD44" s="116"/>
      <c r="AE44" s="116"/>
    </row>
    <row r="45" spans="2:31" ht="14.25" thickTop="1" thickBot="1" x14ac:dyDescent="0.25">
      <c r="B45" s="126" t="s">
        <v>110</v>
      </c>
      <c r="C45" s="127">
        <v>25</v>
      </c>
      <c r="D45" s="127">
        <v>18</v>
      </c>
      <c r="E45" s="128">
        <f t="shared" si="5"/>
        <v>7</v>
      </c>
      <c r="F45" s="110"/>
      <c r="G45" s="110"/>
      <c r="H45" s="150" t="s">
        <v>92</v>
      </c>
      <c r="I45" s="151" t="s">
        <v>3</v>
      </c>
      <c r="J45" s="151" t="s">
        <v>4</v>
      </c>
      <c r="K45" s="151" t="s">
        <v>5</v>
      </c>
      <c r="L45" s="151" t="s">
        <v>6</v>
      </c>
      <c r="M45" s="152" t="s">
        <v>7</v>
      </c>
      <c r="N45" s="109"/>
      <c r="Z45" s="123" t="s">
        <v>97</v>
      </c>
      <c r="AA45" s="124" t="s">
        <v>98</v>
      </c>
      <c r="AB45" s="124" t="s">
        <v>99</v>
      </c>
      <c r="AC45" s="124" t="s">
        <v>100</v>
      </c>
      <c r="AD45" s="124" t="s">
        <v>101</v>
      </c>
      <c r="AE45" s="125" t="s">
        <v>102</v>
      </c>
    </row>
    <row r="46" spans="2:31" ht="13.5" thickTop="1" x14ac:dyDescent="0.2">
      <c r="B46" s="126" t="s">
        <v>113</v>
      </c>
      <c r="C46" s="127">
        <v>8</v>
      </c>
      <c r="D46" s="127">
        <v>3</v>
      </c>
      <c r="E46" s="128">
        <f t="shared" si="5"/>
        <v>5</v>
      </c>
      <c r="F46" s="110"/>
      <c r="G46" s="110"/>
      <c r="H46" s="153" t="s">
        <v>104</v>
      </c>
      <c r="I46" s="154">
        <f t="shared" ref="I46:I51" si="6">$I$44*I54</f>
        <v>3595980</v>
      </c>
      <c r="J46" s="154">
        <f t="shared" ref="J46:J51" si="7">$J$44*J54</f>
        <v>439226.99999999994</v>
      </c>
      <c r="K46" s="154">
        <f t="shared" ref="K46:K51" si="8">$K$44*K54</f>
        <v>1875200</v>
      </c>
      <c r="L46" s="154">
        <f t="shared" ref="L46:L51" si="9">$L$44*L54</f>
        <v>453330</v>
      </c>
      <c r="M46" s="155">
        <f t="shared" ref="M46:M51" si="10">$M$44*M54</f>
        <v>8501193.8299999963</v>
      </c>
      <c r="N46" s="107">
        <f t="shared" ref="N46:N51" si="11">M46/365</f>
        <v>23290.941999999988</v>
      </c>
      <c r="Z46" s="156" t="s">
        <v>107</v>
      </c>
      <c r="AA46" s="157">
        <v>3595980</v>
      </c>
      <c r="AB46" s="157">
        <v>439226.99999999994</v>
      </c>
      <c r="AC46" s="157">
        <v>1875200</v>
      </c>
      <c r="AD46" s="157">
        <v>453330</v>
      </c>
      <c r="AE46" s="158">
        <v>8501193.8299999963</v>
      </c>
    </row>
    <row r="47" spans="2:31" x14ac:dyDescent="0.2">
      <c r="B47" s="126" t="s">
        <v>116</v>
      </c>
      <c r="C47" s="127">
        <v>0</v>
      </c>
      <c r="D47" s="127">
        <v>0</v>
      </c>
      <c r="E47" s="128">
        <f t="shared" si="5"/>
        <v>0</v>
      </c>
      <c r="F47" s="110"/>
      <c r="G47" s="110"/>
      <c r="H47" s="126" t="s">
        <v>106</v>
      </c>
      <c r="I47" s="159">
        <f t="shared" si="6"/>
        <v>3146482.5</v>
      </c>
      <c r="J47" s="159">
        <f t="shared" si="7"/>
        <v>17509725</v>
      </c>
      <c r="K47" s="159">
        <f t="shared" si="8"/>
        <v>4791136</v>
      </c>
      <c r="L47" s="159">
        <f t="shared" si="9"/>
        <v>604440</v>
      </c>
      <c r="M47" s="160">
        <f t="shared" si="10"/>
        <v>4891097.82</v>
      </c>
      <c r="N47" s="107">
        <f t="shared" si="11"/>
        <v>13400.268</v>
      </c>
      <c r="Z47" s="156" t="s">
        <v>109</v>
      </c>
      <c r="AA47" s="161">
        <v>3146482.5</v>
      </c>
      <c r="AB47" s="161">
        <v>17509725</v>
      </c>
      <c r="AC47" s="161">
        <v>4791136</v>
      </c>
      <c r="AD47" s="161">
        <v>604440</v>
      </c>
      <c r="AE47" s="162">
        <v>4891097.82</v>
      </c>
    </row>
    <row r="48" spans="2:31" ht="13.5" thickBot="1" x14ac:dyDescent="0.25">
      <c r="B48" s="249"/>
      <c r="C48" s="250"/>
      <c r="D48" s="250"/>
      <c r="E48" s="251"/>
      <c r="F48" s="110"/>
      <c r="G48" s="110"/>
      <c r="H48" s="126" t="s">
        <v>108</v>
      </c>
      <c r="I48" s="159">
        <f t="shared" si="6"/>
        <v>734179.25</v>
      </c>
      <c r="J48" s="159">
        <f t="shared" si="7"/>
        <v>368000.99999999994</v>
      </c>
      <c r="K48" s="159">
        <f t="shared" si="8"/>
        <v>768832</v>
      </c>
      <c r="L48" s="159">
        <f t="shared" si="9"/>
        <v>151110</v>
      </c>
      <c r="M48" s="160">
        <f t="shared" si="10"/>
        <v>0</v>
      </c>
      <c r="N48" s="107">
        <f t="shared" si="11"/>
        <v>0</v>
      </c>
      <c r="Z48" s="132" t="s">
        <v>111</v>
      </c>
      <c r="AA48" s="161">
        <v>734179.25</v>
      </c>
      <c r="AB48" s="161">
        <v>368000.99999999994</v>
      </c>
      <c r="AC48" s="161">
        <v>768832</v>
      </c>
      <c r="AD48" s="161">
        <v>151110</v>
      </c>
      <c r="AE48" s="162">
        <v>0</v>
      </c>
    </row>
    <row r="49" spans="2:31" ht="13.5" thickTop="1" x14ac:dyDescent="0.2">
      <c r="B49" s="243" t="s">
        <v>112</v>
      </c>
      <c r="C49" s="244">
        <f>C42+C43</f>
        <v>26.1</v>
      </c>
      <c r="D49" s="244">
        <f>D42+D43</f>
        <v>7</v>
      </c>
      <c r="E49" s="245">
        <f>E42+E43</f>
        <v>19.100000000000001</v>
      </c>
      <c r="F49" s="110"/>
      <c r="G49" s="110"/>
      <c r="H49" s="126" t="s">
        <v>110</v>
      </c>
      <c r="I49" s="159">
        <f t="shared" si="6"/>
        <v>0</v>
      </c>
      <c r="J49" s="159">
        <f t="shared" si="7"/>
        <v>0</v>
      </c>
      <c r="K49" s="159">
        <f t="shared" si="8"/>
        <v>0</v>
      </c>
      <c r="L49" s="159">
        <f t="shared" si="9"/>
        <v>2719980</v>
      </c>
      <c r="M49" s="160">
        <f t="shared" si="10"/>
        <v>0</v>
      </c>
      <c r="N49" s="107">
        <f t="shared" si="11"/>
        <v>0</v>
      </c>
      <c r="Z49" s="132" t="s">
        <v>114</v>
      </c>
      <c r="AA49" s="161">
        <v>0</v>
      </c>
      <c r="AB49" s="161">
        <v>0</v>
      </c>
      <c r="AC49" s="161">
        <v>0</v>
      </c>
      <c r="AD49" s="161">
        <v>2719980</v>
      </c>
      <c r="AE49" s="162">
        <v>0</v>
      </c>
    </row>
    <row r="50" spans="2:31" ht="13.5" thickBot="1" x14ac:dyDescent="0.25">
      <c r="C50" s="136"/>
      <c r="D50" s="136"/>
      <c r="E50" s="136"/>
      <c r="H50" s="126" t="s">
        <v>113</v>
      </c>
      <c r="I50" s="159">
        <f t="shared" si="6"/>
        <v>1273576.25</v>
      </c>
      <c r="J50" s="159">
        <f t="shared" si="7"/>
        <v>1472003.9999999998</v>
      </c>
      <c r="K50" s="159">
        <f t="shared" si="8"/>
        <v>1472032.0000000002</v>
      </c>
      <c r="L50" s="159">
        <f t="shared" si="9"/>
        <v>453330</v>
      </c>
      <c r="M50" s="160">
        <f t="shared" si="10"/>
        <v>5240461.95</v>
      </c>
      <c r="N50" s="107">
        <f t="shared" si="11"/>
        <v>14357.43</v>
      </c>
      <c r="Z50" s="132" t="s">
        <v>117</v>
      </c>
      <c r="AA50" s="161">
        <v>1273576.25</v>
      </c>
      <c r="AB50" s="161">
        <v>1472003.9999999998</v>
      </c>
      <c r="AC50" s="161">
        <v>1472032.0000000002</v>
      </c>
      <c r="AD50" s="161">
        <v>453330</v>
      </c>
      <c r="AE50" s="162">
        <v>5240461.95</v>
      </c>
    </row>
    <row r="51" spans="2:31" ht="14.25" thickTop="1" thickBot="1" x14ac:dyDescent="0.25">
      <c r="B51" s="243" t="s">
        <v>126</v>
      </c>
      <c r="C51" s="244"/>
      <c r="D51" s="244"/>
      <c r="E51" s="245"/>
      <c r="H51" s="163" t="s">
        <v>116</v>
      </c>
      <c r="I51" s="164">
        <f t="shared" si="6"/>
        <v>1588224.5</v>
      </c>
      <c r="J51" s="164">
        <f t="shared" si="7"/>
        <v>0</v>
      </c>
      <c r="K51" s="164">
        <f t="shared" si="8"/>
        <v>0</v>
      </c>
      <c r="L51" s="164">
        <f t="shared" si="9"/>
        <v>0</v>
      </c>
      <c r="M51" s="165">
        <f t="shared" si="10"/>
        <v>0</v>
      </c>
      <c r="N51" s="107">
        <f t="shared" si="11"/>
        <v>0</v>
      </c>
      <c r="Z51" s="166" t="s">
        <v>118</v>
      </c>
      <c r="AA51" s="167">
        <v>1588224.5</v>
      </c>
      <c r="AB51" s="167">
        <v>0</v>
      </c>
      <c r="AC51" s="167">
        <v>0</v>
      </c>
      <c r="AD51" s="167">
        <v>0</v>
      </c>
      <c r="AE51" s="168">
        <v>0</v>
      </c>
    </row>
    <row r="52" spans="2:31" ht="14.25" thickTop="1" thickBot="1" x14ac:dyDescent="0.25">
      <c r="B52" s="117" t="s">
        <v>94</v>
      </c>
      <c r="C52" s="118">
        <v>2016</v>
      </c>
      <c r="D52" s="118" t="s">
        <v>95</v>
      </c>
      <c r="E52" s="119">
        <v>2022</v>
      </c>
      <c r="H52" s="169" t="s">
        <v>127</v>
      </c>
      <c r="I52" s="170">
        <f>SUM(I46:I51)</f>
        <v>10338442.5</v>
      </c>
      <c r="J52" s="170">
        <f>SUM(J46:J51)</f>
        <v>19788957</v>
      </c>
      <c r="K52" s="170">
        <f>SUM(K46:K51)</f>
        <v>8907200</v>
      </c>
      <c r="L52" s="170">
        <f>SUM(L46:L51)</f>
        <v>4382190</v>
      </c>
      <c r="M52" s="171">
        <f>SUM(M46:M51)</f>
        <v>18632753.599999998</v>
      </c>
      <c r="N52" s="109"/>
      <c r="Z52" s="166" t="s">
        <v>128</v>
      </c>
      <c r="AA52" s="172">
        <f>SUM(AA46:AA51)</f>
        <v>10338442.5</v>
      </c>
      <c r="AB52" s="172">
        <f t="shared" ref="AB52:AE52" si="12">SUM(AB46:AB51)</f>
        <v>19788957</v>
      </c>
      <c r="AC52" s="172">
        <f t="shared" si="12"/>
        <v>8907200</v>
      </c>
      <c r="AD52" s="172">
        <f t="shared" si="12"/>
        <v>4382190</v>
      </c>
      <c r="AE52" s="172">
        <f t="shared" si="12"/>
        <v>18632753.599999998</v>
      </c>
    </row>
    <row r="53" spans="2:31" ht="13.5" thickTop="1" x14ac:dyDescent="0.2">
      <c r="B53" s="120" t="s">
        <v>103</v>
      </c>
      <c r="C53" s="121">
        <f t="shared" ref="C53:E53" si="13">SUM(C54:C59)</f>
        <v>33</v>
      </c>
      <c r="D53" s="121">
        <f t="shared" si="13"/>
        <v>3.1999999999999988</v>
      </c>
      <c r="E53" s="122">
        <f t="shared" si="13"/>
        <v>29.8</v>
      </c>
      <c r="N53" s="109"/>
    </row>
    <row r="54" spans="2:31" x14ac:dyDescent="0.2">
      <c r="B54" s="126" t="s">
        <v>104</v>
      </c>
      <c r="C54" s="127">
        <v>14.1</v>
      </c>
      <c r="D54" s="127">
        <v>1.4599999999999991</v>
      </c>
      <c r="E54" s="128">
        <f>C54-D54</f>
        <v>12.64</v>
      </c>
      <c r="I54" s="173">
        <v>0.34782608695652173</v>
      </c>
      <c r="J54" s="173">
        <v>2.2195560887822437E-2</v>
      </c>
      <c r="K54" s="173">
        <v>0.21052631578947367</v>
      </c>
      <c r="L54" s="173">
        <v>0.10344827586206896</v>
      </c>
      <c r="M54" s="173">
        <v>0.45624999999999988</v>
      </c>
    </row>
    <row r="55" spans="2:31" x14ac:dyDescent="0.2">
      <c r="B55" s="126" t="s">
        <v>106</v>
      </c>
      <c r="C55" s="127">
        <v>12.3</v>
      </c>
      <c r="D55" s="127">
        <v>0.84</v>
      </c>
      <c r="E55" s="128">
        <f t="shared" ref="E55:E59" si="14">C55-D55</f>
        <v>11.46</v>
      </c>
      <c r="I55" s="173">
        <v>0.30434782608695654</v>
      </c>
      <c r="J55" s="173">
        <v>0.88482303539292151</v>
      </c>
      <c r="K55" s="173">
        <v>0.53789473684210531</v>
      </c>
      <c r="L55" s="173">
        <v>0.13793103448275862</v>
      </c>
      <c r="M55" s="173">
        <v>0.26250000000000007</v>
      </c>
    </row>
    <row r="56" spans="2:31" x14ac:dyDescent="0.2">
      <c r="B56" s="126" t="s">
        <v>108</v>
      </c>
      <c r="C56" s="127">
        <v>2.2999999999999998</v>
      </c>
      <c r="D56" s="127">
        <v>0</v>
      </c>
      <c r="E56" s="128">
        <f t="shared" si="14"/>
        <v>2.2999999999999998</v>
      </c>
      <c r="I56" s="173">
        <v>7.101449275362319E-2</v>
      </c>
      <c r="J56" s="173">
        <v>1.859628074385123E-2</v>
      </c>
      <c r="K56" s="173">
        <v>8.6315789473684207E-2</v>
      </c>
      <c r="L56" s="173">
        <v>3.4482758620689655E-2</v>
      </c>
      <c r="M56" s="173">
        <v>0</v>
      </c>
    </row>
    <row r="57" spans="2:31" x14ac:dyDescent="0.2">
      <c r="B57" s="126" t="s">
        <v>110</v>
      </c>
      <c r="C57" s="127">
        <v>0.84</v>
      </c>
      <c r="D57" s="127">
        <v>0</v>
      </c>
      <c r="E57" s="128">
        <f t="shared" si="14"/>
        <v>0.84</v>
      </c>
      <c r="I57" s="173">
        <v>0</v>
      </c>
      <c r="J57" s="173">
        <v>0</v>
      </c>
      <c r="K57" s="173">
        <v>0</v>
      </c>
      <c r="L57" s="173">
        <v>0.62068965517241381</v>
      </c>
      <c r="M57" s="173">
        <v>0</v>
      </c>
    </row>
    <row r="58" spans="2:31" x14ac:dyDescent="0.2">
      <c r="B58" s="126" t="s">
        <v>113</v>
      </c>
      <c r="C58" s="127">
        <v>3.46</v>
      </c>
      <c r="D58" s="127">
        <v>0.89999999999999991</v>
      </c>
      <c r="E58" s="128">
        <f t="shared" si="14"/>
        <v>2.56</v>
      </c>
      <c r="I58" s="173">
        <v>0.12318840579710144</v>
      </c>
      <c r="J58" s="173">
        <v>7.4385122975404921E-2</v>
      </c>
      <c r="K58" s="173">
        <v>0.16526315789473686</v>
      </c>
      <c r="L58" s="173">
        <v>0.10344827586206896</v>
      </c>
      <c r="M58" s="173">
        <v>0.28125000000000006</v>
      </c>
      <c r="AA58" s="149"/>
      <c r="AB58" s="149"/>
      <c r="AC58" s="149"/>
      <c r="AD58" s="149"/>
      <c r="AE58" s="149"/>
    </row>
    <row r="59" spans="2:31" x14ac:dyDescent="0.2">
      <c r="B59" s="126" t="s">
        <v>116</v>
      </c>
      <c r="C59" s="127">
        <v>0</v>
      </c>
      <c r="D59" s="127">
        <v>0</v>
      </c>
      <c r="E59" s="128">
        <f t="shared" si="14"/>
        <v>0</v>
      </c>
      <c r="I59" s="173">
        <v>0.15362318840579711</v>
      </c>
      <c r="J59" s="173">
        <v>0</v>
      </c>
      <c r="K59" s="173">
        <v>0</v>
      </c>
      <c r="L59" s="173">
        <v>0</v>
      </c>
      <c r="M59" s="173">
        <v>0</v>
      </c>
    </row>
    <row r="60" spans="2:31" x14ac:dyDescent="0.2">
      <c r="B60" s="249"/>
      <c r="C60" s="250"/>
      <c r="D60" s="250"/>
      <c r="E60" s="251"/>
      <c r="I60" s="173">
        <f>SUM(I54:I59)</f>
        <v>1</v>
      </c>
      <c r="J60" s="173">
        <f t="shared" ref="J60:M60" si="15">SUM(J54:J59)</f>
        <v>1.0000000000000002</v>
      </c>
      <c r="K60" s="173">
        <f t="shared" si="15"/>
        <v>1</v>
      </c>
      <c r="L60" s="173">
        <f t="shared" si="15"/>
        <v>1</v>
      </c>
      <c r="M60" s="173">
        <f t="shared" si="15"/>
        <v>1</v>
      </c>
    </row>
    <row r="61" spans="2:31" ht="13.5" thickBot="1" x14ac:dyDescent="0.25">
      <c r="B61" s="133" t="s">
        <v>112</v>
      </c>
      <c r="C61" s="134">
        <f>C54+C55</f>
        <v>26.4</v>
      </c>
      <c r="D61" s="134">
        <f>D54+D55</f>
        <v>2.2999999999999989</v>
      </c>
      <c r="E61" s="135">
        <f>E54+E55</f>
        <v>24.1</v>
      </c>
    </row>
    <row r="62" spans="2:31" ht="13.5" thickTop="1" x14ac:dyDescent="0.2">
      <c r="B62" s="110"/>
      <c r="D62" s="105"/>
      <c r="E62" s="105"/>
    </row>
    <row r="63" spans="2:31" x14ac:dyDescent="0.2">
      <c r="B63" s="137"/>
      <c r="C63" s="137"/>
      <c r="D63" s="174"/>
      <c r="E63" s="174"/>
    </row>
    <row r="64" spans="2:31" ht="15" customHeight="1" thickBot="1" x14ac:dyDescent="0.25">
      <c r="B64" s="242" t="s">
        <v>129</v>
      </c>
      <c r="C64" s="242"/>
      <c r="D64" s="242"/>
      <c r="E64" s="242"/>
      <c r="F64" s="110"/>
      <c r="G64" s="110"/>
      <c r="I64" s="110"/>
      <c r="J64" s="110"/>
      <c r="K64" s="110"/>
      <c r="L64" s="110"/>
      <c r="M64" s="110"/>
      <c r="N64" s="110"/>
      <c r="O64" s="110"/>
      <c r="P64" s="175"/>
      <c r="Q64" s="175"/>
    </row>
    <row r="65" spans="2:38" ht="15" customHeight="1" thickTop="1" thickBot="1" x14ac:dyDescent="0.25">
      <c r="B65" s="252" t="s">
        <v>130</v>
      </c>
      <c r="C65" s="253"/>
      <c r="D65" s="253"/>
      <c r="E65" s="254"/>
      <c r="F65" s="110"/>
      <c r="G65" s="110"/>
      <c r="H65" s="111" t="s">
        <v>131</v>
      </c>
      <c r="I65" s="110"/>
      <c r="J65" s="110"/>
      <c r="K65" s="110"/>
      <c r="L65" s="110"/>
      <c r="M65" s="111"/>
      <c r="N65" s="109"/>
      <c r="Z65" s="115" t="s">
        <v>132</v>
      </c>
      <c r="AA65" s="116"/>
      <c r="AB65" s="116"/>
      <c r="AC65" s="116"/>
      <c r="AD65" s="116"/>
      <c r="AE65" s="115"/>
    </row>
    <row r="66" spans="2:38" ht="13.5" thickTop="1" x14ac:dyDescent="0.2">
      <c r="B66" s="176" t="s">
        <v>94</v>
      </c>
      <c r="C66" s="177">
        <v>2016</v>
      </c>
      <c r="D66" s="177" t="s">
        <v>133</v>
      </c>
      <c r="E66" s="178">
        <v>2022</v>
      </c>
      <c r="F66" s="110"/>
      <c r="G66" s="110"/>
      <c r="H66" s="179" t="s">
        <v>92</v>
      </c>
      <c r="I66" s="180" t="s">
        <v>3</v>
      </c>
      <c r="J66" s="180" t="s">
        <v>4</v>
      </c>
      <c r="K66" s="180" t="s">
        <v>5</v>
      </c>
      <c r="L66" s="180" t="s">
        <v>6</v>
      </c>
      <c r="M66" s="181" t="s">
        <v>7</v>
      </c>
      <c r="N66" s="109"/>
      <c r="Z66" s="123" t="s">
        <v>97</v>
      </c>
      <c r="AA66" s="124" t="s">
        <v>98</v>
      </c>
      <c r="AB66" s="124" t="s">
        <v>99</v>
      </c>
      <c r="AC66" s="124" t="s">
        <v>100</v>
      </c>
      <c r="AD66" s="124" t="s">
        <v>101</v>
      </c>
      <c r="AE66" s="125" t="s">
        <v>102</v>
      </c>
    </row>
    <row r="67" spans="2:38" x14ac:dyDescent="0.2">
      <c r="B67" s="182" t="s">
        <v>134</v>
      </c>
      <c r="C67" s="183">
        <f>SUM(C68:C72)</f>
        <v>2853213</v>
      </c>
      <c r="D67" s="183">
        <f>SUM(D68:D72)</f>
        <v>207212.35</v>
      </c>
      <c r="E67" s="184">
        <f>SUM(E68:E72)</f>
        <v>2646000.65</v>
      </c>
      <c r="F67" s="110"/>
      <c r="G67" s="149"/>
      <c r="H67" s="153" t="s">
        <v>16</v>
      </c>
      <c r="I67" s="154">
        <f>D68*12</f>
        <v>774013.20000000007</v>
      </c>
      <c r="J67" s="154">
        <f>D77*12</f>
        <v>4109232</v>
      </c>
      <c r="K67" s="154">
        <f>D86*12</f>
        <v>3456708</v>
      </c>
      <c r="L67" s="154">
        <f>D95*12</f>
        <v>0</v>
      </c>
      <c r="M67" s="155">
        <f>D104*12</f>
        <v>0</v>
      </c>
      <c r="N67" s="109"/>
      <c r="Z67" s="156" t="s">
        <v>18</v>
      </c>
      <c r="AA67" s="157">
        <v>774013.20000000007</v>
      </c>
      <c r="AB67" s="157">
        <v>4109232</v>
      </c>
      <c r="AC67" s="157">
        <v>3456708</v>
      </c>
      <c r="AD67" s="157">
        <v>0</v>
      </c>
      <c r="AE67" s="158">
        <v>0</v>
      </c>
      <c r="AG67" s="149"/>
      <c r="AH67" s="149"/>
      <c r="AI67" s="149"/>
      <c r="AJ67" s="149"/>
      <c r="AK67" s="149"/>
      <c r="AL67" s="149"/>
    </row>
    <row r="68" spans="2:38" x14ac:dyDescent="0.2">
      <c r="B68" s="126" t="s">
        <v>16</v>
      </c>
      <c r="C68" s="159">
        <v>1290022</v>
      </c>
      <c r="D68" s="159">
        <f>C68*0.05</f>
        <v>64501.100000000006</v>
      </c>
      <c r="E68" s="160">
        <f t="shared" ref="E68:E72" si="16">C68-D68</f>
        <v>1225520.8999999999</v>
      </c>
      <c r="F68" s="110"/>
      <c r="H68" s="126" t="s">
        <v>29</v>
      </c>
      <c r="I68" s="159">
        <f>D69*12</f>
        <v>508695</v>
      </c>
      <c r="J68" s="159">
        <f>D78*12</f>
        <v>1484268</v>
      </c>
      <c r="K68" s="159">
        <f>D87*12</f>
        <v>1131624</v>
      </c>
      <c r="L68" s="159">
        <f>D96*12</f>
        <v>0</v>
      </c>
      <c r="M68" s="160">
        <f>D105*12</f>
        <v>4043052</v>
      </c>
      <c r="N68" s="109"/>
      <c r="Z68" s="132" t="s">
        <v>135</v>
      </c>
      <c r="AA68" s="161">
        <v>508695</v>
      </c>
      <c r="AB68" s="161">
        <v>1484268</v>
      </c>
      <c r="AC68" s="161">
        <v>1131624</v>
      </c>
      <c r="AD68" s="161">
        <v>0</v>
      </c>
      <c r="AE68" s="162">
        <v>4043052</v>
      </c>
      <c r="AG68" s="149"/>
      <c r="AH68" s="149"/>
      <c r="AI68" s="149"/>
      <c r="AJ68" s="149"/>
      <c r="AK68" s="149"/>
      <c r="AL68" s="149"/>
    </row>
    <row r="69" spans="2:38" x14ac:dyDescent="0.2">
      <c r="B69" s="126" t="s">
        <v>29</v>
      </c>
      <c r="C69" s="159">
        <f>594060+253765</f>
        <v>847825</v>
      </c>
      <c r="D69" s="159">
        <f>C69*0.05</f>
        <v>42391.25</v>
      </c>
      <c r="E69" s="160">
        <f t="shared" si="16"/>
        <v>805433.75</v>
      </c>
      <c r="F69" s="110"/>
      <c r="H69" s="126" t="s">
        <v>31</v>
      </c>
      <c r="I69" s="159">
        <f>D70*12</f>
        <v>50880</v>
      </c>
      <c r="J69" s="159">
        <f>D79*12</f>
        <v>1032276</v>
      </c>
      <c r="K69" s="159">
        <f>D88*12</f>
        <v>353604</v>
      </c>
      <c r="L69" s="159">
        <f>D97*12</f>
        <v>0</v>
      </c>
      <c r="M69" s="160">
        <f>D106*12</f>
        <v>0</v>
      </c>
      <c r="N69" s="109"/>
      <c r="Z69" s="132" t="s">
        <v>32</v>
      </c>
      <c r="AA69" s="161">
        <v>50880</v>
      </c>
      <c r="AB69" s="161">
        <v>1032276</v>
      </c>
      <c r="AC69" s="161">
        <v>353604</v>
      </c>
      <c r="AD69" s="161">
        <v>0</v>
      </c>
      <c r="AE69" s="162">
        <v>0</v>
      </c>
      <c r="AG69" s="149"/>
      <c r="AH69" s="149"/>
      <c r="AI69" s="149"/>
      <c r="AJ69" s="149"/>
      <c r="AK69" s="149"/>
      <c r="AL69" s="149"/>
    </row>
    <row r="70" spans="2:38" x14ac:dyDescent="0.2">
      <c r="B70" s="126" t="s">
        <v>31</v>
      </c>
      <c r="C70" s="159">
        <v>86045</v>
      </c>
      <c r="D70" s="159">
        <v>4240</v>
      </c>
      <c r="E70" s="160">
        <f t="shared" si="16"/>
        <v>81805</v>
      </c>
      <c r="F70" s="110"/>
      <c r="H70" s="126" t="s">
        <v>136</v>
      </c>
      <c r="I70" s="159">
        <f>D71*12</f>
        <v>1152960</v>
      </c>
      <c r="J70" s="159">
        <f>D80*12</f>
        <v>1701600</v>
      </c>
      <c r="K70" s="159">
        <f>D89*12</f>
        <v>724560</v>
      </c>
      <c r="L70" s="159">
        <f>D98*12</f>
        <v>178008</v>
      </c>
      <c r="M70" s="160">
        <f>D107*12</f>
        <v>1938000</v>
      </c>
      <c r="N70" s="109"/>
      <c r="Z70" s="132" t="s">
        <v>137</v>
      </c>
      <c r="AA70" s="161">
        <v>1152960</v>
      </c>
      <c r="AB70" s="161">
        <v>1701600</v>
      </c>
      <c r="AC70" s="161">
        <v>724560</v>
      </c>
      <c r="AD70" s="161">
        <v>178008</v>
      </c>
      <c r="AE70" s="162">
        <v>1938000</v>
      </c>
      <c r="AG70" s="149"/>
      <c r="AH70" s="149"/>
      <c r="AI70" s="149"/>
      <c r="AJ70" s="149"/>
      <c r="AK70" s="149"/>
      <c r="AL70" s="149"/>
    </row>
    <row r="71" spans="2:38" ht="13.5" thickBot="1" x14ac:dyDescent="0.25">
      <c r="B71" s="126" t="s">
        <v>136</v>
      </c>
      <c r="C71" s="159">
        <v>629321</v>
      </c>
      <c r="D71" s="159">
        <v>96080</v>
      </c>
      <c r="E71" s="160">
        <f t="shared" si="16"/>
        <v>533241</v>
      </c>
      <c r="F71" s="110"/>
      <c r="H71" s="185" t="s">
        <v>116</v>
      </c>
      <c r="I71" s="186">
        <f>D72*12</f>
        <v>0</v>
      </c>
      <c r="J71" s="186">
        <f>D81*12</f>
        <v>0</v>
      </c>
      <c r="K71" s="186">
        <f>D90*12</f>
        <v>0</v>
      </c>
      <c r="L71" s="186">
        <f>D99*12</f>
        <v>0</v>
      </c>
      <c r="M71" s="187">
        <f>D108*12</f>
        <v>0</v>
      </c>
      <c r="N71" s="109"/>
      <c r="Z71" s="166" t="s">
        <v>118</v>
      </c>
      <c r="AA71" s="188">
        <v>0</v>
      </c>
      <c r="AB71" s="188">
        <v>0</v>
      </c>
      <c r="AC71" s="188">
        <v>0</v>
      </c>
      <c r="AD71" s="188">
        <v>0</v>
      </c>
      <c r="AE71" s="189">
        <v>0</v>
      </c>
      <c r="AG71" s="149"/>
      <c r="AH71" s="149"/>
      <c r="AI71" s="149"/>
      <c r="AJ71" s="149"/>
      <c r="AK71" s="149"/>
      <c r="AL71" s="149"/>
    </row>
    <row r="72" spans="2:38" ht="14.25" thickTop="1" thickBot="1" x14ac:dyDescent="0.25">
      <c r="B72" s="185" t="s">
        <v>116</v>
      </c>
      <c r="C72" s="186">
        <v>0</v>
      </c>
      <c r="D72" s="186">
        <v>0</v>
      </c>
      <c r="E72" s="187">
        <f t="shared" si="16"/>
        <v>0</v>
      </c>
      <c r="F72" s="110"/>
      <c r="H72" s="166" t="s">
        <v>138</v>
      </c>
      <c r="I72" s="190">
        <f>SUM(I67:I71)</f>
        <v>2486548.2000000002</v>
      </c>
      <c r="J72" s="190">
        <f t="shared" ref="J72:M72" si="17">SUM(J67:J71)</f>
        <v>8327376</v>
      </c>
      <c r="K72" s="190">
        <f t="shared" si="17"/>
        <v>5666496</v>
      </c>
      <c r="L72" s="190">
        <f t="shared" si="17"/>
        <v>178008</v>
      </c>
      <c r="M72" s="191">
        <f t="shared" si="17"/>
        <v>5981052</v>
      </c>
      <c r="N72" s="109"/>
      <c r="Z72" s="166" t="s">
        <v>139</v>
      </c>
      <c r="AA72" s="190">
        <f>SUM(AA67:AA71)</f>
        <v>2486548.2000000002</v>
      </c>
      <c r="AB72" s="190">
        <f>SUM(AB67:AB71)</f>
        <v>8327376</v>
      </c>
      <c r="AC72" s="190">
        <f>SUM(AC67:AC71)</f>
        <v>5666496</v>
      </c>
      <c r="AD72" s="190">
        <f>SUM(AD67:AD71)</f>
        <v>178008</v>
      </c>
      <c r="AE72" s="191">
        <f>SUM(AE67:AE71)</f>
        <v>5981052</v>
      </c>
      <c r="AG72" s="149"/>
      <c r="AH72" s="149"/>
      <c r="AI72" s="149"/>
      <c r="AJ72" s="149"/>
      <c r="AK72" s="149"/>
      <c r="AL72" s="149"/>
    </row>
    <row r="73" spans="2:38" ht="14.25" thickTop="1" thickBot="1" x14ac:dyDescent="0.25">
      <c r="B73" s="192"/>
      <c r="C73" s="192"/>
      <c r="D73" s="192"/>
      <c r="E73" s="192"/>
      <c r="F73" s="110"/>
      <c r="G73" s="193"/>
      <c r="H73" s="192"/>
      <c r="I73" s="193"/>
      <c r="J73" s="193"/>
      <c r="K73" s="193"/>
      <c r="L73" s="193"/>
      <c r="M73" s="193"/>
      <c r="N73" s="193"/>
      <c r="O73" s="193"/>
      <c r="P73" s="175"/>
      <c r="Q73" s="175"/>
    </row>
    <row r="74" spans="2:38" ht="13.5" thickTop="1" x14ac:dyDescent="0.2">
      <c r="B74" s="252" t="s">
        <v>140</v>
      </c>
      <c r="C74" s="253"/>
      <c r="D74" s="253"/>
      <c r="E74" s="254"/>
      <c r="F74" s="110"/>
      <c r="G74" s="110"/>
      <c r="N74" s="193"/>
      <c r="O74" s="193"/>
      <c r="P74" s="175"/>
      <c r="Q74" s="175"/>
    </row>
    <row r="75" spans="2:38" ht="13.5" thickBot="1" x14ac:dyDescent="0.25">
      <c r="B75" s="176" t="s">
        <v>94</v>
      </c>
      <c r="C75" s="177">
        <v>2016</v>
      </c>
      <c r="D75" s="177" t="s">
        <v>133</v>
      </c>
      <c r="E75" s="178">
        <v>2022</v>
      </c>
      <c r="F75" s="110"/>
      <c r="G75" s="110"/>
      <c r="N75" s="194"/>
      <c r="O75" s="195"/>
    </row>
    <row r="76" spans="2:38" ht="14.25" thickTop="1" thickBot="1" x14ac:dyDescent="0.25">
      <c r="B76" s="182" t="s">
        <v>134</v>
      </c>
      <c r="C76" s="183">
        <f>SUM(C77:C81)</f>
        <v>4650800</v>
      </c>
      <c r="D76" s="183">
        <f>SUM(D77:D81)</f>
        <v>693948</v>
      </c>
      <c r="E76" s="184">
        <f>SUM(E77:E81)</f>
        <v>3956852</v>
      </c>
      <c r="F76" s="110"/>
      <c r="G76" s="149"/>
      <c r="H76" s="179" t="s">
        <v>92</v>
      </c>
      <c r="I76" s="180" t="s">
        <v>3</v>
      </c>
      <c r="J76" s="180" t="s">
        <v>4</v>
      </c>
      <c r="K76" s="180" t="s">
        <v>5</v>
      </c>
      <c r="L76" s="180" t="s">
        <v>6</v>
      </c>
      <c r="M76" s="181" t="s">
        <v>7</v>
      </c>
    </row>
    <row r="77" spans="2:38" ht="15.75" thickTop="1" thickBot="1" x14ac:dyDescent="0.25">
      <c r="B77" s="126" t="s">
        <v>16</v>
      </c>
      <c r="C77" s="159">
        <v>2341000</v>
      </c>
      <c r="D77" s="159">
        <v>342436</v>
      </c>
      <c r="E77" s="160">
        <f t="shared" ref="E77:E81" si="18">C77-D77</f>
        <v>1998564</v>
      </c>
      <c r="F77" s="110"/>
      <c r="H77" s="126" t="s">
        <v>141</v>
      </c>
      <c r="I77" s="159">
        <f>I47</f>
        <v>3146482.5</v>
      </c>
      <c r="J77" s="159">
        <f>J47</f>
        <v>17509725</v>
      </c>
      <c r="K77" s="159">
        <f>K47</f>
        <v>4791136</v>
      </c>
      <c r="L77" s="159">
        <f>L47</f>
        <v>604440</v>
      </c>
      <c r="M77" s="160">
        <f>M47</f>
        <v>4891097.82</v>
      </c>
      <c r="N77" s="196">
        <v>0.91</v>
      </c>
      <c r="Z77" s="197" t="s">
        <v>97</v>
      </c>
      <c r="AA77" s="198" t="s">
        <v>98</v>
      </c>
      <c r="AB77" s="198" t="s">
        <v>99</v>
      </c>
      <c r="AC77" s="198" t="s">
        <v>100</v>
      </c>
      <c r="AD77" s="198" t="s">
        <v>101</v>
      </c>
      <c r="AE77" s="199" t="s">
        <v>102</v>
      </c>
    </row>
    <row r="78" spans="2:38" ht="13.5" thickTop="1" x14ac:dyDescent="0.2">
      <c r="B78" s="126" t="s">
        <v>29</v>
      </c>
      <c r="C78" s="159">
        <v>1281500</v>
      </c>
      <c r="D78" s="159">
        <v>123689</v>
      </c>
      <c r="E78" s="160">
        <f t="shared" si="18"/>
        <v>1157811</v>
      </c>
      <c r="F78" s="110"/>
      <c r="H78" s="126" t="s">
        <v>142</v>
      </c>
      <c r="I78" s="159">
        <f>I77*$N$77</f>
        <v>2863299.0750000002</v>
      </c>
      <c r="J78" s="159">
        <f>J77*$N$77</f>
        <v>15933849.75</v>
      </c>
      <c r="K78" s="159">
        <f>K77*$N$77</f>
        <v>4359933.76</v>
      </c>
      <c r="L78" s="159">
        <f>L77*$N$77</f>
        <v>550040.4</v>
      </c>
      <c r="M78" s="160">
        <f>M77*$N$77</f>
        <v>4450899.0162000004</v>
      </c>
      <c r="N78" s="109"/>
      <c r="Z78" s="200" t="s">
        <v>143</v>
      </c>
      <c r="AA78" s="157">
        <v>3146482.5</v>
      </c>
      <c r="AB78" s="157">
        <v>17509725</v>
      </c>
      <c r="AC78" s="157">
        <v>4791136</v>
      </c>
      <c r="AD78" s="157">
        <v>604440</v>
      </c>
      <c r="AE78" s="158">
        <v>4891097.82</v>
      </c>
    </row>
    <row r="79" spans="2:38" ht="13.5" thickBot="1" x14ac:dyDescent="0.25">
      <c r="B79" s="126" t="s">
        <v>31</v>
      </c>
      <c r="C79" s="159">
        <v>635800</v>
      </c>
      <c r="D79" s="159">
        <v>86023</v>
      </c>
      <c r="E79" s="160">
        <f t="shared" si="18"/>
        <v>549777</v>
      </c>
      <c r="F79" s="110"/>
      <c r="H79" s="166" t="s">
        <v>144</v>
      </c>
      <c r="I79" s="190">
        <f>'[2]Project Summary'!C15*1000000</f>
        <v>51636200</v>
      </c>
      <c r="J79" s="190">
        <f>'[2]Project Summary'!D15*1000000</f>
        <v>360870000</v>
      </c>
      <c r="K79" s="190">
        <f>'[2]Project Summary'!E15*1000000</f>
        <v>66360000</v>
      </c>
      <c r="L79" s="190">
        <f>'[2]Project Summary'!F15*1000000</f>
        <v>122380000</v>
      </c>
      <c r="M79" s="191">
        <f>'[2]Project Summary'!G15*1000000</f>
        <v>71400000</v>
      </c>
      <c r="N79" s="109"/>
      <c r="Z79" s="201" t="s">
        <v>145</v>
      </c>
      <c r="AA79" s="167">
        <v>2863299.0750000002</v>
      </c>
      <c r="AB79" s="167">
        <v>15933849.75</v>
      </c>
      <c r="AC79" s="167">
        <v>4359933.76</v>
      </c>
      <c r="AD79" s="167">
        <v>550040.4</v>
      </c>
      <c r="AE79" s="168">
        <v>4450899.0162000004</v>
      </c>
    </row>
    <row r="80" spans="2:38" ht="14.25" thickTop="1" thickBot="1" x14ac:dyDescent="0.25">
      <c r="B80" s="126" t="s">
        <v>136</v>
      </c>
      <c r="C80" s="159">
        <v>392500</v>
      </c>
      <c r="D80" s="159">
        <v>141800</v>
      </c>
      <c r="E80" s="160">
        <f t="shared" si="18"/>
        <v>250700</v>
      </c>
      <c r="F80" s="110"/>
      <c r="H80" s="126" t="s">
        <v>146</v>
      </c>
      <c r="I80" s="159">
        <f>I70</f>
        <v>1152960</v>
      </c>
      <c r="J80" s="159">
        <f t="shared" ref="J80:M80" si="19">J70</f>
        <v>1701600</v>
      </c>
      <c r="K80" s="159">
        <f t="shared" si="19"/>
        <v>724560</v>
      </c>
      <c r="L80" s="159">
        <f t="shared" si="19"/>
        <v>178008</v>
      </c>
      <c r="M80" s="160">
        <f t="shared" si="19"/>
        <v>1938000</v>
      </c>
      <c r="N80" s="109"/>
      <c r="Z80" s="202" t="s">
        <v>147</v>
      </c>
      <c r="AA80" s="203">
        <v>51636200</v>
      </c>
      <c r="AB80" s="203">
        <v>360870000</v>
      </c>
      <c r="AC80" s="203">
        <v>66360000</v>
      </c>
      <c r="AD80" s="203">
        <v>122380000</v>
      </c>
      <c r="AE80" s="204">
        <v>71400000</v>
      </c>
    </row>
    <row r="81" spans="2:31" ht="14.25" thickTop="1" thickBot="1" x14ac:dyDescent="0.25">
      <c r="B81" s="185" t="s">
        <v>116</v>
      </c>
      <c r="C81" s="186">
        <v>0</v>
      </c>
      <c r="D81" s="186">
        <v>0</v>
      </c>
      <c r="E81" s="187">
        <f t="shared" si="18"/>
        <v>0</v>
      </c>
      <c r="F81" s="110"/>
      <c r="H81" s="126" t="s">
        <v>148</v>
      </c>
      <c r="I81" s="205">
        <v>0.71</v>
      </c>
      <c r="J81" s="205">
        <v>0.66</v>
      </c>
      <c r="K81" s="205">
        <v>0.75</v>
      </c>
      <c r="L81" s="205">
        <v>0.8</v>
      </c>
      <c r="M81" s="206">
        <v>0.72</v>
      </c>
      <c r="Z81" s="200" t="s">
        <v>149</v>
      </c>
      <c r="AA81" s="157">
        <v>1152960</v>
      </c>
      <c r="AB81" s="157">
        <v>1701600</v>
      </c>
      <c r="AC81" s="157">
        <v>724560</v>
      </c>
      <c r="AD81" s="157">
        <v>178008</v>
      </c>
      <c r="AE81" s="158">
        <v>1938000</v>
      </c>
    </row>
    <row r="82" spans="2:31" ht="14.25" thickTop="1" thickBot="1" x14ac:dyDescent="0.25">
      <c r="B82" s="207"/>
      <c r="C82" s="192"/>
      <c r="F82" s="110"/>
      <c r="H82" s="208" t="s">
        <v>142</v>
      </c>
      <c r="I82" s="186">
        <f>I80*I81</f>
        <v>818601.6</v>
      </c>
      <c r="J82" s="186">
        <f t="shared" ref="J82:M82" si="20">J80*J81</f>
        <v>1123056</v>
      </c>
      <c r="K82" s="186">
        <f t="shared" si="20"/>
        <v>543420</v>
      </c>
      <c r="L82" s="186">
        <f t="shared" si="20"/>
        <v>142406.39999999999</v>
      </c>
      <c r="M82" s="187">
        <f t="shared" si="20"/>
        <v>1395360</v>
      </c>
      <c r="Z82" s="209" t="s">
        <v>150</v>
      </c>
      <c r="AA82" s="210">
        <v>0.71</v>
      </c>
      <c r="AB82" s="210">
        <v>0.66</v>
      </c>
      <c r="AC82" s="210">
        <v>0.75</v>
      </c>
      <c r="AD82" s="210">
        <v>0.8</v>
      </c>
      <c r="AE82" s="211">
        <v>0.72</v>
      </c>
    </row>
    <row r="83" spans="2:31" ht="14.25" thickTop="1" thickBot="1" x14ac:dyDescent="0.25">
      <c r="B83" s="252" t="s">
        <v>151</v>
      </c>
      <c r="C83" s="253"/>
      <c r="D83" s="253"/>
      <c r="E83" s="254"/>
      <c r="F83" s="110"/>
      <c r="G83" s="110"/>
      <c r="H83" s="212" t="s">
        <v>144</v>
      </c>
      <c r="I83" s="213">
        <f>'[2]Project Summary'!C24*1000000</f>
        <v>29900000</v>
      </c>
      <c r="J83" s="213">
        <f>'[2]Project Summary'!D24*1000000</f>
        <v>33220000</v>
      </c>
      <c r="K83" s="213">
        <f>'[2]Project Summary'!E24*1000000</f>
        <v>2750000</v>
      </c>
      <c r="L83" s="213">
        <f>'[2]Project Summary'!F24*1000000</f>
        <v>4597500</v>
      </c>
      <c r="M83" s="213">
        <f>'[2]Project Summary'!G24*1000000</f>
        <v>44520000</v>
      </c>
      <c r="Z83" s="214" t="s">
        <v>152</v>
      </c>
      <c r="AA83" s="188">
        <v>818601.6</v>
      </c>
      <c r="AB83" s="188">
        <v>1123056</v>
      </c>
      <c r="AC83" s="188">
        <v>543420</v>
      </c>
      <c r="AD83" s="188">
        <v>142406.39999999999</v>
      </c>
      <c r="AE83" s="189">
        <v>1395360</v>
      </c>
    </row>
    <row r="84" spans="2:31" ht="14.25" thickTop="1" thickBot="1" x14ac:dyDescent="0.25">
      <c r="B84" s="176" t="s">
        <v>94</v>
      </c>
      <c r="C84" s="177">
        <v>2016</v>
      </c>
      <c r="D84" s="177" t="s">
        <v>133</v>
      </c>
      <c r="E84" s="178">
        <v>2022</v>
      </c>
      <c r="F84" s="110"/>
      <c r="G84" s="110"/>
      <c r="Z84" s="215" t="s">
        <v>147</v>
      </c>
      <c r="AA84" s="216">
        <v>29900000</v>
      </c>
      <c r="AB84" s="216">
        <v>33220000</v>
      </c>
      <c r="AC84" s="216">
        <v>2750000</v>
      </c>
      <c r="AD84" s="216">
        <v>4597500</v>
      </c>
      <c r="AE84" s="216">
        <v>44520000</v>
      </c>
    </row>
    <row r="85" spans="2:31" ht="13.5" thickTop="1" x14ac:dyDescent="0.2">
      <c r="B85" s="182" t="s">
        <v>134</v>
      </c>
      <c r="C85" s="183">
        <f>SUM(C86:C90)</f>
        <v>4831106</v>
      </c>
      <c r="D85" s="183">
        <f>SUM(D86:D90)</f>
        <v>472208</v>
      </c>
      <c r="E85" s="184">
        <v>4269716</v>
      </c>
      <c r="F85" s="110"/>
      <c r="G85" s="149"/>
    </row>
    <row r="86" spans="2:31" ht="13.5" thickBot="1" x14ac:dyDescent="0.25">
      <c r="B86" s="126" t="s">
        <v>16</v>
      </c>
      <c r="C86" s="159">
        <v>2749512</v>
      </c>
      <c r="D86" s="159">
        <v>288059</v>
      </c>
      <c r="E86" s="160">
        <v>2461453</v>
      </c>
      <c r="F86" s="110"/>
    </row>
    <row r="87" spans="2:31" ht="15.4" customHeight="1" thickTop="1" thickBot="1" x14ac:dyDescent="0.25">
      <c r="B87" s="126" t="s">
        <v>29</v>
      </c>
      <c r="C87" s="159">
        <v>992648</v>
      </c>
      <c r="D87" s="159">
        <v>94302</v>
      </c>
      <c r="E87" s="160">
        <v>898346</v>
      </c>
      <c r="F87" s="110"/>
      <c r="H87" s="255" t="s">
        <v>153</v>
      </c>
      <c r="I87" s="256"/>
      <c r="J87" s="256"/>
      <c r="K87" s="256"/>
      <c r="L87" s="256"/>
      <c r="M87" s="257"/>
    </row>
    <row r="88" spans="2:31" ht="13.5" thickBot="1" x14ac:dyDescent="0.25">
      <c r="B88" s="126" t="s">
        <v>31</v>
      </c>
      <c r="C88" s="159">
        <v>282684</v>
      </c>
      <c r="D88" s="159">
        <v>29467</v>
      </c>
      <c r="E88" s="160">
        <v>253217</v>
      </c>
      <c r="F88" s="110"/>
      <c r="H88" s="217" t="s">
        <v>97</v>
      </c>
      <c r="I88" s="218" t="s">
        <v>98</v>
      </c>
      <c r="J88" s="218" t="s">
        <v>99</v>
      </c>
      <c r="K88" s="218" t="s">
        <v>100</v>
      </c>
      <c r="L88" s="218" t="s">
        <v>101</v>
      </c>
      <c r="M88" s="219" t="s">
        <v>102</v>
      </c>
    </row>
    <row r="89" spans="2:31" x14ac:dyDescent="0.2">
      <c r="B89" s="126" t="s">
        <v>136</v>
      </c>
      <c r="C89" s="159">
        <v>806262</v>
      </c>
      <c r="D89" s="159">
        <v>60380</v>
      </c>
      <c r="E89" s="160">
        <v>656700</v>
      </c>
      <c r="F89" s="110"/>
      <c r="H89" s="220" t="s">
        <v>154</v>
      </c>
      <c r="I89" s="161">
        <v>28</v>
      </c>
      <c r="J89" s="161">
        <v>271</v>
      </c>
      <c r="K89" s="161">
        <v>48</v>
      </c>
      <c r="L89" s="161">
        <v>41</v>
      </c>
      <c r="M89" s="162">
        <v>63</v>
      </c>
    </row>
    <row r="90" spans="2:31" ht="13.5" thickBot="1" x14ac:dyDescent="0.25">
      <c r="B90" s="185" t="s">
        <v>116</v>
      </c>
      <c r="C90" s="186">
        <v>0</v>
      </c>
      <c r="D90" s="186">
        <v>0</v>
      </c>
      <c r="E90" s="187">
        <v>0</v>
      </c>
      <c r="F90" s="110"/>
      <c r="H90" s="221" t="s">
        <v>155</v>
      </c>
      <c r="I90" s="222">
        <v>2576535</v>
      </c>
      <c r="J90" s="222">
        <v>23881887.949999999</v>
      </c>
      <c r="K90" s="222">
        <v>5110000</v>
      </c>
      <c r="L90" s="222">
        <v>3108705</v>
      </c>
      <c r="M90" s="223">
        <v>5585278.666666667</v>
      </c>
    </row>
    <row r="91" spans="2:31" ht="14.25" thickTop="1" thickBot="1" x14ac:dyDescent="0.25">
      <c r="B91" s="207"/>
      <c r="C91" s="192"/>
      <c r="F91" s="110"/>
      <c r="G91" s="193"/>
      <c r="H91" s="224" t="s">
        <v>156</v>
      </c>
      <c r="I91" s="225">
        <f>I77</f>
        <v>3146482.5</v>
      </c>
      <c r="J91" s="225">
        <f>J77</f>
        <v>17509725</v>
      </c>
      <c r="K91" s="225">
        <f>K77</f>
        <v>4791136</v>
      </c>
      <c r="L91" s="225">
        <f>L77</f>
        <v>604440</v>
      </c>
      <c r="M91" s="226">
        <f>M77</f>
        <v>4891097.82</v>
      </c>
    </row>
    <row r="92" spans="2:31" ht="14.25" thickTop="1" thickBot="1" x14ac:dyDescent="0.25">
      <c r="B92" s="252" t="s">
        <v>157</v>
      </c>
      <c r="C92" s="253"/>
      <c r="D92" s="253"/>
      <c r="E92" s="254"/>
      <c r="F92" s="110"/>
      <c r="G92" s="110"/>
      <c r="H92" s="227" t="s">
        <v>158</v>
      </c>
      <c r="I92" s="188">
        <f>I90-I91</f>
        <v>-569947.5</v>
      </c>
      <c r="J92" s="188">
        <f t="shared" ref="J92:M92" si="21">J90-J91</f>
        <v>6372162.9499999993</v>
      </c>
      <c r="K92" s="188">
        <f t="shared" si="21"/>
        <v>318864</v>
      </c>
      <c r="L92" s="188">
        <f t="shared" si="21"/>
        <v>2504265</v>
      </c>
      <c r="M92" s="189">
        <f t="shared" si="21"/>
        <v>694180.84666666668</v>
      </c>
    </row>
    <row r="93" spans="2:31" ht="15" customHeight="1" thickTop="1" thickBot="1" x14ac:dyDescent="0.25">
      <c r="B93" s="176" t="s">
        <v>94</v>
      </c>
      <c r="C93" s="177">
        <v>2016</v>
      </c>
      <c r="D93" s="177" t="s">
        <v>133</v>
      </c>
      <c r="E93" s="178">
        <v>2022</v>
      </c>
      <c r="F93" s="110"/>
      <c r="G93" s="110"/>
      <c r="H93" s="228"/>
      <c r="I93" s="229"/>
      <c r="J93" s="229"/>
      <c r="K93" s="229"/>
      <c r="L93" s="229"/>
      <c r="M93" s="230"/>
    </row>
    <row r="94" spans="2:31" ht="14.25" thickTop="1" thickBot="1" x14ac:dyDescent="0.25">
      <c r="B94" s="182" t="s">
        <v>134</v>
      </c>
      <c r="C94" s="183">
        <f>SUM(C95:C99)</f>
        <v>456411</v>
      </c>
      <c r="D94" s="183">
        <f>SUM(D95:D99)</f>
        <v>14834</v>
      </c>
      <c r="E94" s="184">
        <f>SUM(E95:E99)</f>
        <v>441577</v>
      </c>
      <c r="F94" s="110"/>
      <c r="G94" s="149"/>
      <c r="H94" s="255" t="s">
        <v>159</v>
      </c>
      <c r="I94" s="256"/>
      <c r="J94" s="256"/>
      <c r="K94" s="256"/>
      <c r="L94" s="256"/>
      <c r="M94" s="257"/>
    </row>
    <row r="95" spans="2:31" ht="13.5" thickBot="1" x14ac:dyDescent="0.25">
      <c r="B95" s="126" t="s">
        <v>16</v>
      </c>
      <c r="C95" s="159">
        <v>206870</v>
      </c>
      <c r="D95" s="159">
        <v>0</v>
      </c>
      <c r="E95" s="160">
        <f t="shared" ref="E95:E99" si="22">C95-D95</f>
        <v>206870</v>
      </c>
      <c r="F95" s="110"/>
      <c r="H95" s="231" t="s">
        <v>97</v>
      </c>
      <c r="I95" s="218" t="s">
        <v>98</v>
      </c>
      <c r="J95" s="218" t="s">
        <v>99</v>
      </c>
      <c r="K95" s="218" t="s">
        <v>100</v>
      </c>
      <c r="L95" s="218" t="s">
        <v>101</v>
      </c>
      <c r="M95" s="219" t="s">
        <v>102</v>
      </c>
    </row>
    <row r="96" spans="2:31" x14ac:dyDescent="0.2">
      <c r="B96" s="126" t="s">
        <v>29</v>
      </c>
      <c r="C96" s="159">
        <f>201299+5902</f>
        <v>207201</v>
      </c>
      <c r="D96" s="159">
        <v>0</v>
      </c>
      <c r="E96" s="160">
        <f t="shared" si="22"/>
        <v>207201</v>
      </c>
      <c r="F96" s="110"/>
      <c r="H96" s="220" t="s">
        <v>160</v>
      </c>
      <c r="I96" s="161">
        <v>80</v>
      </c>
      <c r="J96" s="161">
        <v>70</v>
      </c>
      <c r="K96" s="161">
        <v>9</v>
      </c>
      <c r="L96" s="161">
        <v>14</v>
      </c>
      <c r="M96" s="162">
        <v>99</v>
      </c>
    </row>
    <row r="97" spans="2:13" s="110" customFormat="1" x14ac:dyDescent="0.2">
      <c r="B97" s="126" t="s">
        <v>31</v>
      </c>
      <c r="C97" s="159">
        <v>0</v>
      </c>
      <c r="D97" s="159">
        <v>0</v>
      </c>
      <c r="E97" s="160">
        <f t="shared" si="22"/>
        <v>0</v>
      </c>
      <c r="G97" s="108"/>
      <c r="H97" s="232" t="s">
        <v>161</v>
      </c>
      <c r="I97" s="233">
        <v>1079436</v>
      </c>
      <c r="J97" s="233">
        <v>1700760</v>
      </c>
      <c r="K97" s="233">
        <v>167424</v>
      </c>
      <c r="L97" s="233">
        <v>178008</v>
      </c>
      <c r="M97" s="234">
        <v>2633592</v>
      </c>
    </row>
    <row r="98" spans="2:13" s="110" customFormat="1" x14ac:dyDescent="0.2">
      <c r="B98" s="126" t="s">
        <v>136</v>
      </c>
      <c r="C98" s="159">
        <f>42340</f>
        <v>42340</v>
      </c>
      <c r="D98" s="159">
        <v>14834</v>
      </c>
      <c r="E98" s="160">
        <f t="shared" si="22"/>
        <v>27506</v>
      </c>
      <c r="G98" s="108"/>
      <c r="H98" s="224" t="s">
        <v>162</v>
      </c>
      <c r="I98" s="225">
        <f>I80</f>
        <v>1152960</v>
      </c>
      <c r="J98" s="225">
        <f>J80</f>
        <v>1701600</v>
      </c>
      <c r="K98" s="225">
        <f>K80</f>
        <v>724560</v>
      </c>
      <c r="L98" s="225">
        <f>L80</f>
        <v>178008</v>
      </c>
      <c r="M98" s="226">
        <f>M80</f>
        <v>1938000</v>
      </c>
    </row>
    <row r="99" spans="2:13" s="110" customFormat="1" ht="13.5" thickBot="1" x14ac:dyDescent="0.25">
      <c r="B99" s="185" t="s">
        <v>116</v>
      </c>
      <c r="C99" s="186">
        <v>0</v>
      </c>
      <c r="D99" s="186">
        <v>0</v>
      </c>
      <c r="E99" s="187">
        <f t="shared" si="22"/>
        <v>0</v>
      </c>
      <c r="G99" s="108"/>
      <c r="H99" s="227" t="s">
        <v>158</v>
      </c>
      <c r="I99" s="188">
        <f>I97-I98</f>
        <v>-73524</v>
      </c>
      <c r="J99" s="188">
        <f t="shared" ref="J99:M99" si="23">J97-J98</f>
        <v>-840</v>
      </c>
      <c r="K99" s="188">
        <f t="shared" si="23"/>
        <v>-557136</v>
      </c>
      <c r="L99" s="188">
        <f t="shared" si="23"/>
        <v>0</v>
      </c>
      <c r="M99" s="189">
        <f t="shared" si="23"/>
        <v>695592</v>
      </c>
    </row>
    <row r="100" spans="2:13" s="110" customFormat="1" ht="14.25" thickTop="1" thickBot="1" x14ac:dyDescent="0.25">
      <c r="B100" s="207"/>
      <c r="C100" s="235"/>
      <c r="D100" s="192"/>
      <c r="E100" s="106"/>
      <c r="F100" s="108"/>
      <c r="G100" s="108"/>
      <c r="H100" s="192"/>
      <c r="I100" s="193"/>
      <c r="J100" s="193"/>
      <c r="K100" s="193"/>
      <c r="L100" s="193"/>
      <c r="M100" s="193"/>
    </row>
    <row r="101" spans="2:13" s="110" customFormat="1" ht="13.5" thickTop="1" x14ac:dyDescent="0.2">
      <c r="B101" s="252" t="s">
        <v>163</v>
      </c>
      <c r="C101" s="253"/>
      <c r="D101" s="253"/>
      <c r="E101" s="254"/>
      <c r="F101" s="108"/>
      <c r="G101" s="108"/>
      <c r="H101" s="192"/>
      <c r="I101" s="193"/>
      <c r="J101" s="193"/>
      <c r="K101" s="193"/>
      <c r="L101" s="193"/>
      <c r="M101" s="193"/>
    </row>
    <row r="102" spans="2:13" s="110" customFormat="1" x14ac:dyDescent="0.2">
      <c r="B102" s="176" t="s">
        <v>94</v>
      </c>
      <c r="C102" s="177">
        <v>2016</v>
      </c>
      <c r="D102" s="177" t="s">
        <v>133</v>
      </c>
      <c r="E102" s="178">
        <v>2022</v>
      </c>
      <c r="F102" s="108"/>
      <c r="G102" s="108"/>
      <c r="H102" s="192"/>
      <c r="I102" s="193"/>
      <c r="J102" s="193"/>
      <c r="K102" s="193"/>
      <c r="L102" s="193"/>
      <c r="M102" s="193"/>
    </row>
    <row r="103" spans="2:13" s="110" customFormat="1" x14ac:dyDescent="0.2">
      <c r="B103" s="182" t="s">
        <v>134</v>
      </c>
      <c r="C103" s="183">
        <f>SUM(C104:C108)</f>
        <v>28310000</v>
      </c>
      <c r="D103" s="183">
        <f>SUM(D104:D108)</f>
        <v>498421</v>
      </c>
      <c r="E103" s="184">
        <f>SUM(E104:E108)</f>
        <v>27811579</v>
      </c>
      <c r="F103" s="108"/>
      <c r="G103" s="149"/>
      <c r="H103" s="192"/>
      <c r="I103" s="193"/>
      <c r="J103" s="193"/>
      <c r="K103" s="193"/>
      <c r="L103" s="193"/>
      <c r="M103" s="193"/>
    </row>
    <row r="104" spans="2:13" s="110" customFormat="1" x14ac:dyDescent="0.2">
      <c r="B104" s="126" t="s">
        <v>16</v>
      </c>
      <c r="C104" s="159">
        <v>4500000</v>
      </c>
      <c r="D104" s="159">
        <v>0</v>
      </c>
      <c r="E104" s="160">
        <f t="shared" ref="E104:E108" si="24">C104-D104</f>
        <v>4500000</v>
      </c>
      <c r="F104" s="108"/>
      <c r="G104" s="108"/>
      <c r="H104" s="192"/>
      <c r="I104" s="193"/>
      <c r="J104" s="193"/>
      <c r="K104" s="193"/>
      <c r="L104" s="193"/>
      <c r="M104" s="193"/>
    </row>
    <row r="105" spans="2:13" s="110" customFormat="1" x14ac:dyDescent="0.2">
      <c r="B105" s="126" t="s">
        <v>29</v>
      </c>
      <c r="C105" s="159">
        <v>12510000</v>
      </c>
      <c r="D105" s="159">
        <v>336921</v>
      </c>
      <c r="E105" s="160">
        <f t="shared" si="24"/>
        <v>12173079</v>
      </c>
      <c r="F105" s="108"/>
      <c r="G105" s="108"/>
      <c r="H105" s="192"/>
      <c r="I105" s="193"/>
      <c r="J105" s="193"/>
      <c r="K105" s="193"/>
      <c r="L105" s="193"/>
      <c r="M105" s="193"/>
    </row>
    <row r="106" spans="2:13" s="110" customFormat="1" x14ac:dyDescent="0.2">
      <c r="B106" s="126" t="s">
        <v>31</v>
      </c>
      <c r="C106" s="159"/>
      <c r="D106" s="159"/>
      <c r="E106" s="160">
        <f t="shared" si="24"/>
        <v>0</v>
      </c>
      <c r="F106" s="108"/>
      <c r="G106" s="108"/>
      <c r="H106" s="192"/>
      <c r="I106" s="193"/>
      <c r="J106" s="193"/>
      <c r="K106" s="193"/>
      <c r="L106" s="193"/>
      <c r="M106" s="193"/>
    </row>
    <row r="107" spans="2:13" s="110" customFormat="1" x14ac:dyDescent="0.2">
      <c r="B107" s="126" t="s">
        <v>136</v>
      </c>
      <c r="C107" s="159">
        <v>11300000</v>
      </c>
      <c r="D107" s="159">
        <v>161500</v>
      </c>
      <c r="E107" s="160">
        <f t="shared" si="24"/>
        <v>11138500</v>
      </c>
      <c r="F107" s="108"/>
      <c r="G107" s="108"/>
      <c r="H107" s="192"/>
      <c r="I107" s="193"/>
      <c r="J107" s="193"/>
      <c r="K107" s="193"/>
      <c r="L107" s="193"/>
      <c r="M107" s="193"/>
    </row>
    <row r="108" spans="2:13" s="110" customFormat="1" ht="13.5" thickBot="1" x14ac:dyDescent="0.25">
      <c r="B108" s="185" t="s">
        <v>116</v>
      </c>
      <c r="C108" s="186">
        <v>0</v>
      </c>
      <c r="D108" s="186">
        <v>0</v>
      </c>
      <c r="E108" s="187">
        <f t="shared" si="24"/>
        <v>0</v>
      </c>
      <c r="F108" s="108"/>
      <c r="G108" s="108"/>
      <c r="H108" s="192"/>
      <c r="I108" s="193"/>
      <c r="J108" s="193"/>
      <c r="K108" s="193"/>
      <c r="L108" s="193"/>
      <c r="M108" s="193"/>
    </row>
    <row r="109" spans="2:13" s="110" customFormat="1" ht="13.5" thickTop="1" x14ac:dyDescent="0.2">
      <c r="B109" s="105"/>
      <c r="C109" s="105"/>
      <c r="D109" s="106"/>
      <c r="E109" s="106"/>
      <c r="F109" s="108"/>
      <c r="G109" s="108"/>
      <c r="H109" s="192"/>
      <c r="I109" s="193"/>
      <c r="J109" s="193"/>
      <c r="K109" s="193"/>
      <c r="L109" s="193"/>
      <c r="M109" s="193"/>
    </row>
    <row r="110" spans="2:13" s="110" customFormat="1" x14ac:dyDescent="0.2">
      <c r="B110" s="105"/>
      <c r="C110" s="105"/>
      <c r="D110" s="106"/>
      <c r="E110" s="106"/>
      <c r="F110" s="108"/>
      <c r="G110" s="108"/>
      <c r="H110" s="192"/>
      <c r="I110" s="193"/>
      <c r="J110" s="193"/>
      <c r="K110" s="193"/>
      <c r="L110" s="193"/>
      <c r="M110" s="193"/>
    </row>
    <row r="111" spans="2:13" s="110" customFormat="1" x14ac:dyDescent="0.2">
      <c r="B111" s="105"/>
      <c r="C111" s="105"/>
      <c r="D111" s="106"/>
      <c r="E111" s="106"/>
      <c r="F111" s="108"/>
      <c r="G111" s="108"/>
      <c r="H111" s="192"/>
      <c r="I111" s="193"/>
      <c r="J111" s="193"/>
      <c r="K111" s="193"/>
      <c r="L111" s="193"/>
      <c r="M111" s="193"/>
    </row>
    <row r="112" spans="2:13" s="110" customFormat="1" x14ac:dyDescent="0.2">
      <c r="B112" s="105"/>
      <c r="C112" s="105"/>
      <c r="D112" s="106"/>
      <c r="E112" s="106"/>
      <c r="F112" s="108"/>
      <c r="G112" s="108"/>
      <c r="H112" s="192"/>
      <c r="I112" s="193"/>
      <c r="J112" s="193"/>
      <c r="K112" s="193"/>
      <c r="L112" s="193"/>
      <c r="M112" s="193"/>
    </row>
    <row r="113" spans="8:13" s="110" customFormat="1" x14ac:dyDescent="0.2">
      <c r="H113" s="192"/>
      <c r="I113" s="193"/>
      <c r="J113" s="193"/>
      <c r="K113" s="193"/>
      <c r="L113" s="193"/>
      <c r="M113" s="193"/>
    </row>
    <row r="114" spans="8:13" s="110" customFormat="1" x14ac:dyDescent="0.2">
      <c r="H114" s="192"/>
      <c r="I114" s="193"/>
      <c r="J114" s="193"/>
      <c r="K114" s="193"/>
      <c r="L114" s="193"/>
      <c r="M114" s="193"/>
    </row>
    <row r="115" spans="8:13" s="110" customFormat="1" x14ac:dyDescent="0.2">
      <c r="H115" s="192"/>
      <c r="I115" s="193"/>
      <c r="J115" s="193"/>
      <c r="K115" s="193"/>
      <c r="L115" s="193"/>
      <c r="M115" s="193"/>
    </row>
    <row r="116" spans="8:13" s="110" customFormat="1" x14ac:dyDescent="0.2">
      <c r="H116" s="192"/>
      <c r="I116" s="193"/>
      <c r="J116" s="193"/>
      <c r="K116" s="193"/>
      <c r="L116" s="193"/>
      <c r="M116" s="193"/>
    </row>
    <row r="117" spans="8:13" s="110" customFormat="1" x14ac:dyDescent="0.2">
      <c r="H117" s="192"/>
      <c r="I117" s="193"/>
      <c r="J117" s="193"/>
      <c r="K117" s="193"/>
      <c r="L117" s="193"/>
      <c r="M117" s="193"/>
    </row>
    <row r="118" spans="8:13" s="110" customFormat="1" x14ac:dyDescent="0.2">
      <c r="H118" s="192"/>
      <c r="I118" s="193"/>
      <c r="J118" s="193"/>
      <c r="K118" s="193"/>
      <c r="L118" s="193"/>
      <c r="M118" s="193"/>
    </row>
    <row r="119" spans="8:13" s="110" customFormat="1" x14ac:dyDescent="0.2">
      <c r="H119" s="192"/>
      <c r="I119" s="193"/>
      <c r="J119" s="193"/>
      <c r="K119" s="193"/>
      <c r="L119" s="193"/>
      <c r="M119" s="193"/>
    </row>
    <row r="120" spans="8:13" s="110" customFormat="1" x14ac:dyDescent="0.2">
      <c r="H120" s="192"/>
      <c r="I120" s="193"/>
      <c r="J120" s="193"/>
      <c r="K120" s="193"/>
      <c r="L120" s="193"/>
      <c r="M120" s="193"/>
    </row>
    <row r="121" spans="8:13" s="110" customFormat="1" x14ac:dyDescent="0.2">
      <c r="H121" s="192"/>
      <c r="I121" s="193"/>
      <c r="J121" s="193"/>
      <c r="K121" s="193"/>
      <c r="L121" s="193"/>
      <c r="M121" s="193"/>
    </row>
    <row r="122" spans="8:13" s="110" customFormat="1" x14ac:dyDescent="0.2">
      <c r="H122" s="192"/>
      <c r="I122" s="193"/>
      <c r="J122" s="193"/>
      <c r="K122" s="193"/>
      <c r="L122" s="193"/>
      <c r="M122" s="193"/>
    </row>
    <row r="123" spans="8:13" s="110" customFormat="1" x14ac:dyDescent="0.2">
      <c r="H123" s="192"/>
      <c r="I123" s="193"/>
      <c r="J123" s="193"/>
      <c r="K123" s="193"/>
      <c r="L123" s="193"/>
      <c r="M123" s="193"/>
    </row>
    <row r="124" spans="8:13" s="110" customFormat="1" x14ac:dyDescent="0.2">
      <c r="H124" s="192"/>
      <c r="I124" s="193"/>
      <c r="J124" s="193"/>
      <c r="K124" s="193"/>
      <c r="L124" s="193"/>
      <c r="M124" s="193"/>
    </row>
    <row r="125" spans="8:13" s="110" customFormat="1" x14ac:dyDescent="0.2">
      <c r="H125" s="192"/>
      <c r="I125" s="193"/>
      <c r="J125" s="193"/>
      <c r="K125" s="193"/>
      <c r="L125" s="193"/>
      <c r="M125" s="193"/>
    </row>
    <row r="126" spans="8:13" s="110" customFormat="1" x14ac:dyDescent="0.2">
      <c r="H126" s="192"/>
      <c r="I126" s="193"/>
      <c r="J126" s="193"/>
      <c r="K126" s="193"/>
      <c r="L126" s="193"/>
      <c r="M126" s="193"/>
    </row>
    <row r="127" spans="8:13" s="110" customFormat="1" x14ac:dyDescent="0.2">
      <c r="H127" s="192"/>
      <c r="I127" s="193"/>
      <c r="J127" s="193"/>
      <c r="K127" s="193"/>
      <c r="L127" s="193"/>
      <c r="M127" s="193"/>
    </row>
    <row r="128" spans="8:13" s="110" customFormat="1" x14ac:dyDescent="0.2">
      <c r="H128" s="192"/>
      <c r="I128" s="193"/>
      <c r="J128" s="193"/>
      <c r="K128" s="193"/>
      <c r="L128" s="193"/>
      <c r="M128" s="193"/>
    </row>
    <row r="129" spans="8:13" s="110" customFormat="1" x14ac:dyDescent="0.2">
      <c r="H129" s="192"/>
      <c r="I129" s="193"/>
      <c r="J129" s="193"/>
      <c r="K129" s="193"/>
      <c r="L129" s="193"/>
      <c r="M129" s="193"/>
    </row>
    <row r="130" spans="8:13" s="110" customFormat="1" x14ac:dyDescent="0.2">
      <c r="H130" s="192"/>
      <c r="I130" s="193"/>
      <c r="J130" s="193"/>
      <c r="K130" s="193"/>
      <c r="L130" s="193"/>
      <c r="M130" s="193"/>
    </row>
    <row r="131" spans="8:13" s="110" customFormat="1" x14ac:dyDescent="0.2">
      <c r="H131" s="192"/>
      <c r="I131" s="193"/>
      <c r="J131" s="193"/>
      <c r="K131" s="193"/>
      <c r="L131" s="193"/>
      <c r="M131" s="193"/>
    </row>
    <row r="132" spans="8:13" s="110" customFormat="1" x14ac:dyDescent="0.2">
      <c r="H132" s="192"/>
      <c r="I132" s="193"/>
      <c r="J132" s="193"/>
      <c r="K132" s="193"/>
      <c r="L132" s="193"/>
      <c r="M132" s="193"/>
    </row>
    <row r="133" spans="8:13" s="110" customFormat="1" x14ac:dyDescent="0.2">
      <c r="H133" s="192"/>
      <c r="I133" s="193"/>
      <c r="J133" s="193"/>
      <c r="K133" s="193"/>
      <c r="L133" s="193"/>
      <c r="M133" s="193"/>
    </row>
    <row r="134" spans="8:13" s="110" customFormat="1" x14ac:dyDescent="0.2">
      <c r="H134" s="192"/>
      <c r="I134" s="193"/>
      <c r="J134" s="193"/>
      <c r="K134" s="193"/>
      <c r="L134" s="193"/>
      <c r="M134" s="193"/>
    </row>
    <row r="135" spans="8:13" s="110" customFormat="1" x14ac:dyDescent="0.2">
      <c r="H135" s="192"/>
      <c r="I135" s="193"/>
      <c r="J135" s="193"/>
      <c r="K135" s="193"/>
      <c r="L135" s="193"/>
      <c r="M135" s="193"/>
    </row>
    <row r="136" spans="8:13" s="110" customFormat="1" x14ac:dyDescent="0.2">
      <c r="H136" s="192"/>
      <c r="I136" s="193"/>
      <c r="J136" s="193"/>
      <c r="K136" s="193"/>
      <c r="L136" s="193"/>
      <c r="M136" s="193"/>
    </row>
    <row r="137" spans="8:13" s="110" customFormat="1" x14ac:dyDescent="0.2">
      <c r="H137" s="192"/>
      <c r="I137" s="193"/>
      <c r="J137" s="193"/>
      <c r="K137" s="193"/>
      <c r="L137" s="193"/>
      <c r="M137" s="193"/>
    </row>
    <row r="138" spans="8:13" s="110" customFormat="1" x14ac:dyDescent="0.2">
      <c r="H138" s="192"/>
      <c r="I138" s="193"/>
      <c r="J138" s="193"/>
      <c r="K138" s="193"/>
      <c r="L138" s="193"/>
      <c r="M138" s="193"/>
    </row>
  </sheetData>
  <mergeCells count="23">
    <mergeCell ref="B83:E83"/>
    <mergeCell ref="H87:M87"/>
    <mergeCell ref="B92:E92"/>
    <mergeCell ref="H94:M94"/>
    <mergeCell ref="B101:E101"/>
    <mergeCell ref="B74:E74"/>
    <mergeCell ref="B15:E15"/>
    <mergeCell ref="B24:E24"/>
    <mergeCell ref="B27:E27"/>
    <mergeCell ref="B36:E36"/>
    <mergeCell ref="B39:E39"/>
    <mergeCell ref="B48:E48"/>
    <mergeCell ref="B49:E49"/>
    <mergeCell ref="B51:E51"/>
    <mergeCell ref="B60:E60"/>
    <mergeCell ref="B64:E64"/>
    <mergeCell ref="B65:E65"/>
    <mergeCell ref="AH13:AM13"/>
    <mergeCell ref="B2:E2"/>
    <mergeCell ref="B3:E3"/>
    <mergeCell ref="H11:M11"/>
    <mergeCell ref="B12:E12"/>
    <mergeCell ref="AH12:AM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CRH</dc:creator>
  <cp:lastModifiedBy>Shandao Zhou</cp:lastModifiedBy>
  <dcterms:created xsi:type="dcterms:W3CDTF">2018-03-13T13:56:44Z</dcterms:created>
  <dcterms:modified xsi:type="dcterms:W3CDTF">2019-06-11T17:48:02Z</dcterms:modified>
</cp:coreProperties>
</file>